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EE 2025\DEVIS 2025\VIVO ENERGY\"/>
    </mc:Choice>
  </mc:AlternateContent>
  <xr:revisionPtr revIDLastSave="0" documentId="13_ncr:1_{43A9CD4E-F7EE-4FD1-B4E6-8FF1D367ACD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DQE GNANZOU Annulé" sheetId="12" r:id="rId1"/>
    <sheet name="DQE Actualisé" sheetId="15" r:id="rId2"/>
    <sheet name="Detail" sheetId="10" r:id="rId3"/>
    <sheet name="annulé" sheetId="17" r:id="rId4"/>
    <sheet name="DEVIS OK" sheetId="18" r:id="rId5"/>
    <sheet name="MO" sheetId="13" r:id="rId6"/>
    <sheet name="Variante " sheetId="11" r:id="rId7"/>
    <sheet name="Variante Detail" sheetId="14" r:id="rId8"/>
  </sheets>
  <definedNames>
    <definedName name="_xlnm.Print_Area" localSheetId="3">annulé!$A$1:$F$99</definedName>
    <definedName name="_xlnm.Print_Area" localSheetId="2">Detail!$A$1:$F$221</definedName>
    <definedName name="_xlnm.Print_Area" localSheetId="4">'DEVIS OK'!$A$1:$F$101</definedName>
    <definedName name="_xlnm.Print_Area" localSheetId="0">'DQE GNANZOU Annulé'!$A$9:$F$195</definedName>
    <definedName name="_xlnm.Print_Area" localSheetId="7">'Variante Detail'!$A$1:$F$40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8" l="1"/>
  <c r="F76" i="18"/>
  <c r="E73" i="18"/>
  <c r="F73" i="18" s="1"/>
  <c r="E72" i="18"/>
  <c r="F72" i="18" s="1"/>
  <c r="F70" i="18"/>
  <c r="E68" i="18"/>
  <c r="F68" i="18" s="1"/>
  <c r="E49" i="18"/>
  <c r="F49" i="18" s="1"/>
  <c r="E48" i="18"/>
  <c r="F48" i="18" s="1"/>
  <c r="F47" i="18"/>
  <c r="F46" i="18"/>
  <c r="E45" i="18"/>
  <c r="F45" i="18" s="1"/>
  <c r="E44" i="18"/>
  <c r="F44" i="18" s="1"/>
  <c r="F42" i="18"/>
  <c r="F41" i="18"/>
  <c r="F39" i="18"/>
  <c r="E26" i="18"/>
  <c r="F26" i="18" s="1"/>
  <c r="E25" i="18"/>
  <c r="F25" i="18" s="1"/>
  <c r="E24" i="18"/>
  <c r="F24" i="18" s="1"/>
  <c r="R12" i="18"/>
  <c r="Q11" i="18"/>
  <c r="Q13" i="18" s="1"/>
  <c r="F76" i="17"/>
  <c r="F35" i="17"/>
  <c r="R11" i="18" l="1"/>
  <c r="E72" i="17"/>
  <c r="E44" i="17"/>
  <c r="E24" i="17"/>
  <c r="F24" i="17" s="1"/>
  <c r="E73" i="17"/>
  <c r="E68" i="17"/>
  <c r="F68" i="17" s="1"/>
  <c r="E49" i="17"/>
  <c r="E48" i="17"/>
  <c r="E45" i="17"/>
  <c r="E26" i="17"/>
  <c r="E25" i="17"/>
  <c r="F39" i="17"/>
  <c r="R12" i="17"/>
  <c r="Q11" i="17"/>
  <c r="Q13" i="17" s="1"/>
  <c r="I16" i="18" l="1"/>
  <c r="Q14" i="18"/>
  <c r="R11" i="17"/>
  <c r="I79" i="18" l="1"/>
  <c r="J79" i="18" s="1"/>
  <c r="I35" i="18"/>
  <c r="J35" i="18" s="1"/>
  <c r="I32" i="18"/>
  <c r="J32" i="18" s="1"/>
  <c r="E32" i="18" s="1"/>
  <c r="F32" i="18" s="1"/>
  <c r="I30" i="18"/>
  <c r="J30" i="18" s="1"/>
  <c r="I25" i="18"/>
  <c r="J25" i="18" s="1"/>
  <c r="I23" i="18"/>
  <c r="J23" i="18" s="1"/>
  <c r="J16" i="18"/>
  <c r="I72" i="18"/>
  <c r="J72" i="18" s="1"/>
  <c r="I28" i="18"/>
  <c r="J28" i="18" s="1"/>
  <c r="E28" i="18" s="1"/>
  <c r="F28" i="18" s="1"/>
  <c r="I69" i="18"/>
  <c r="J69" i="18" s="1"/>
  <c r="I66" i="18"/>
  <c r="J66" i="18" s="1"/>
  <c r="E66" i="18" s="1"/>
  <c r="F66" i="18" s="1"/>
  <c r="I17" i="18"/>
  <c r="J17" i="18" s="1"/>
  <c r="I68" i="18"/>
  <c r="J68" i="18" s="1"/>
  <c r="I59" i="18"/>
  <c r="J59" i="18" s="1"/>
  <c r="I49" i="18"/>
  <c r="J49" i="18" s="1"/>
  <c r="I47" i="18"/>
  <c r="J47" i="18" s="1"/>
  <c r="I42" i="18"/>
  <c r="J42" i="18" s="1"/>
  <c r="I27" i="18"/>
  <c r="J27" i="18" s="1"/>
  <c r="I22" i="18"/>
  <c r="J22" i="18" s="1"/>
  <c r="I18" i="18"/>
  <c r="J18" i="18" s="1"/>
  <c r="I80" i="18"/>
  <c r="J80" i="18" s="1"/>
  <c r="I74" i="18"/>
  <c r="J74" i="18" s="1"/>
  <c r="I64" i="18"/>
  <c r="J64" i="18" s="1"/>
  <c r="E64" i="18" s="1"/>
  <c r="F64" i="18" s="1"/>
  <c r="I45" i="18"/>
  <c r="J45" i="18" s="1"/>
  <c r="I78" i="18"/>
  <c r="J78" i="18" s="1"/>
  <c r="I73" i="18"/>
  <c r="J73" i="18" s="1"/>
  <c r="I71" i="18"/>
  <c r="J71" i="18" s="1"/>
  <c r="I38" i="18"/>
  <c r="J38" i="18" s="1"/>
  <c r="I29" i="18"/>
  <c r="J29" i="18" s="1"/>
  <c r="E29" i="18" s="1"/>
  <c r="F29" i="18" s="1"/>
  <c r="I19" i="18"/>
  <c r="J19" i="18" s="1"/>
  <c r="I62" i="18"/>
  <c r="J62" i="18" s="1"/>
  <c r="I65" i="18"/>
  <c r="J65" i="18" s="1"/>
  <c r="E65" i="18" s="1"/>
  <c r="F65" i="18" s="1"/>
  <c r="I63" i="18"/>
  <c r="J63" i="18" s="1"/>
  <c r="E63" i="18" s="1"/>
  <c r="F63" i="18" s="1"/>
  <c r="I53" i="18"/>
  <c r="J53" i="18" s="1"/>
  <c r="E53" i="18" s="1"/>
  <c r="F53" i="18" s="1"/>
  <c r="I51" i="18"/>
  <c r="J51" i="18" s="1"/>
  <c r="E51" i="18" s="1"/>
  <c r="F51" i="18" s="1"/>
  <c r="I44" i="18"/>
  <c r="J44" i="18" s="1"/>
  <c r="I34" i="18"/>
  <c r="J34" i="18" s="1"/>
  <c r="I36" i="18"/>
  <c r="J36" i="18" s="1"/>
  <c r="I50" i="18"/>
  <c r="J50" i="18" s="1"/>
  <c r="I39" i="18"/>
  <c r="J39" i="18" s="1"/>
  <c r="I83" i="18"/>
  <c r="J83" i="18" s="1"/>
  <c r="I70" i="18"/>
  <c r="J70" i="18" s="1"/>
  <c r="I46" i="18"/>
  <c r="J46" i="18" s="1"/>
  <c r="I41" i="18"/>
  <c r="J41" i="18" s="1"/>
  <c r="I37" i="18"/>
  <c r="J37" i="18" s="1"/>
  <c r="I31" i="18"/>
  <c r="J31" i="18" s="1"/>
  <c r="E31" i="18" s="1"/>
  <c r="F31" i="18" s="1"/>
  <c r="I26" i="18"/>
  <c r="J26" i="18" s="1"/>
  <c r="I24" i="18"/>
  <c r="J24" i="18" s="1"/>
  <c r="I21" i="18"/>
  <c r="J21" i="18" s="1"/>
  <c r="I76" i="18"/>
  <c r="J76" i="18" s="1"/>
  <c r="I67" i="18"/>
  <c r="J67" i="18" s="1"/>
  <c r="I48" i="18"/>
  <c r="J48" i="18" s="1"/>
  <c r="I33" i="18"/>
  <c r="J33" i="18" s="1"/>
  <c r="I52" i="18"/>
  <c r="J52" i="18" s="1"/>
  <c r="E52" i="18" s="1"/>
  <c r="F52" i="18" s="1"/>
  <c r="I43" i="18"/>
  <c r="J43" i="18" s="1"/>
  <c r="I20" i="18"/>
  <c r="J20" i="18" s="1"/>
  <c r="E20" i="18" s="1"/>
  <c r="F20" i="18" s="1"/>
  <c r="F21" i="18" s="1"/>
  <c r="Q14" i="17"/>
  <c r="I16" i="17"/>
  <c r="F74" i="18" l="1"/>
  <c r="F33" i="18"/>
  <c r="F35" i="18" s="1"/>
  <c r="I77" i="17"/>
  <c r="J77" i="17" s="1"/>
  <c r="I65" i="17"/>
  <c r="J65" i="17" s="1"/>
  <c r="E65" i="17" s="1"/>
  <c r="F65" i="17" s="1"/>
  <c r="I59" i="17"/>
  <c r="J59" i="17" s="1"/>
  <c r="I50" i="17"/>
  <c r="J50" i="17" s="1"/>
  <c r="I33" i="17"/>
  <c r="J33" i="17" s="1"/>
  <c r="I22" i="17"/>
  <c r="J22" i="17" s="1"/>
  <c r="I76" i="17"/>
  <c r="J76" i="17" s="1"/>
  <c r="I70" i="17"/>
  <c r="J70" i="17" s="1"/>
  <c r="F70" i="17" s="1"/>
  <c r="I44" i="17"/>
  <c r="J44" i="17" s="1"/>
  <c r="F44" i="17" s="1"/>
  <c r="I39" i="17"/>
  <c r="J39" i="17" s="1"/>
  <c r="I26" i="17"/>
  <c r="J26" i="17" s="1"/>
  <c r="F26" i="17" s="1"/>
  <c r="I21" i="17"/>
  <c r="J21" i="17" s="1"/>
  <c r="I53" i="17"/>
  <c r="J53" i="17" s="1"/>
  <c r="E53" i="17" s="1"/>
  <c r="F53" i="17" s="1"/>
  <c r="I75" i="17"/>
  <c r="J75" i="17" s="1"/>
  <c r="I32" i="17"/>
  <c r="J32" i="17" s="1"/>
  <c r="E32" i="17" s="1"/>
  <c r="F32" i="17" s="1"/>
  <c r="I28" i="17"/>
  <c r="J28" i="17" s="1"/>
  <c r="E28" i="17" s="1"/>
  <c r="F28" i="17" s="1"/>
  <c r="I64" i="17"/>
  <c r="J64" i="17" s="1"/>
  <c r="E64" i="17" s="1"/>
  <c r="F64" i="17" s="1"/>
  <c r="I72" i="17"/>
  <c r="J72" i="17" s="1"/>
  <c r="F72" i="17" s="1"/>
  <c r="I69" i="17"/>
  <c r="J69" i="17" s="1"/>
  <c r="I68" i="17"/>
  <c r="J68" i="17" s="1"/>
  <c r="I48" i="17"/>
  <c r="J48" i="17" s="1"/>
  <c r="F48" i="17" s="1"/>
  <c r="I45" i="17"/>
  <c r="J45" i="17" s="1"/>
  <c r="F45" i="17" s="1"/>
  <c r="I43" i="17"/>
  <c r="J43" i="17" s="1"/>
  <c r="F41" i="17"/>
  <c r="I78" i="17"/>
  <c r="J78" i="17" s="1"/>
  <c r="I47" i="17"/>
  <c r="J47" i="17" s="1"/>
  <c r="F47" i="17" s="1"/>
  <c r="I42" i="17"/>
  <c r="J42" i="17" s="1"/>
  <c r="F42" i="17" s="1"/>
  <c r="I41" i="17"/>
  <c r="J41" i="17" s="1"/>
  <c r="I34" i="17"/>
  <c r="J34" i="17" s="1"/>
  <c r="I25" i="17"/>
  <c r="J25" i="17" s="1"/>
  <c r="F25" i="17" s="1"/>
  <c r="J16" i="17"/>
  <c r="I71" i="17"/>
  <c r="J71" i="17" s="1"/>
  <c r="I67" i="17"/>
  <c r="J67" i="17" s="1"/>
  <c r="I52" i="17"/>
  <c r="J52" i="17" s="1"/>
  <c r="E52" i="17" s="1"/>
  <c r="F52" i="17" s="1"/>
  <c r="I38" i="17"/>
  <c r="J38" i="17" s="1"/>
  <c r="I37" i="17"/>
  <c r="J37" i="17" s="1"/>
  <c r="I73" i="17"/>
  <c r="J73" i="17" s="1"/>
  <c r="F73" i="17" s="1"/>
  <c r="I29" i="17"/>
  <c r="J29" i="17" s="1"/>
  <c r="E29" i="17" s="1"/>
  <c r="F29" i="17" s="1"/>
  <c r="I20" i="17"/>
  <c r="J20" i="17" s="1"/>
  <c r="E20" i="17" s="1"/>
  <c r="F20" i="17" s="1"/>
  <c r="F21" i="17" s="1"/>
  <c r="I81" i="17"/>
  <c r="J81" i="17" s="1"/>
  <c r="I66" i="17"/>
  <c r="J66" i="17" s="1"/>
  <c r="E66" i="17" s="1"/>
  <c r="F66" i="17" s="1"/>
  <c r="I74" i="17"/>
  <c r="J74" i="17" s="1"/>
  <c r="I46" i="17"/>
  <c r="J46" i="17" s="1"/>
  <c r="F46" i="17" s="1"/>
  <c r="I19" i="17"/>
  <c r="J19" i="17" s="1"/>
  <c r="I30" i="17"/>
  <c r="J30" i="17" s="1"/>
  <c r="I49" i="17"/>
  <c r="J49" i="17" s="1"/>
  <c r="F49" i="17" s="1"/>
  <c r="I18" i="17"/>
  <c r="J18" i="17" s="1"/>
  <c r="I62" i="17"/>
  <c r="J62" i="17" s="1"/>
  <c r="I17" i="17"/>
  <c r="J17" i="17" s="1"/>
  <c r="I63" i="17"/>
  <c r="J63" i="17" s="1"/>
  <c r="E63" i="17" s="1"/>
  <c r="F63" i="17" s="1"/>
  <c r="I36" i="17"/>
  <c r="J36" i="17" s="1"/>
  <c r="I35" i="17"/>
  <c r="J35" i="17" s="1"/>
  <c r="I27" i="17"/>
  <c r="J27" i="17" s="1"/>
  <c r="I51" i="17"/>
  <c r="J51" i="17" s="1"/>
  <c r="E51" i="17" s="1"/>
  <c r="F51" i="17" s="1"/>
  <c r="I31" i="17"/>
  <c r="J31" i="17" s="1"/>
  <c r="E31" i="17" s="1"/>
  <c r="F31" i="17" s="1"/>
  <c r="I24" i="17"/>
  <c r="J24" i="17" s="1"/>
  <c r="I23" i="17"/>
  <c r="J23" i="17" s="1"/>
  <c r="F89" i="18" l="1"/>
  <c r="F90" i="18"/>
  <c r="F91" i="18" s="1"/>
  <c r="F74" i="17"/>
  <c r="F33" i="17"/>
  <c r="F87" i="17" l="1"/>
  <c r="F88" i="17" s="1"/>
  <c r="F89" i="17" s="1"/>
  <c r="F39" i="10"/>
  <c r="F200" i="10"/>
  <c r="F111" i="10"/>
  <c r="F96" i="10"/>
  <c r="F132" i="10"/>
  <c r="F131" i="10"/>
  <c r="F45" i="10"/>
  <c r="F33" i="10"/>
  <c r="F24" i="10"/>
  <c r="F23" i="10"/>
  <c r="J209" i="10" l="1"/>
  <c r="J208" i="10"/>
  <c r="J207" i="10"/>
  <c r="J206" i="10"/>
  <c r="J205" i="10"/>
  <c r="E205" i="10" s="1"/>
  <c r="F205" i="10" s="1"/>
  <c r="J204" i="10"/>
  <c r="J203" i="10"/>
  <c r="J202" i="10"/>
  <c r="J201" i="10"/>
  <c r="J200" i="10"/>
  <c r="J198" i="10"/>
  <c r="E198" i="10" s="1"/>
  <c r="F198" i="10" s="1"/>
  <c r="J197" i="10"/>
  <c r="E197" i="10" s="1"/>
  <c r="F197" i="10" s="1"/>
  <c r="J196" i="10"/>
  <c r="E196" i="10" s="1"/>
  <c r="F196" i="10" s="1"/>
  <c r="J195" i="10"/>
  <c r="E195" i="10" s="1"/>
  <c r="F195" i="10" s="1"/>
  <c r="J194" i="10"/>
  <c r="E194" i="10" s="1"/>
  <c r="F194" i="10" s="1"/>
  <c r="J193" i="10"/>
  <c r="E193" i="10" s="1"/>
  <c r="F193" i="10" s="1"/>
  <c r="J192" i="10"/>
  <c r="E192" i="10" s="1"/>
  <c r="F192" i="10" s="1"/>
  <c r="J191" i="10"/>
  <c r="E191" i="10" s="1"/>
  <c r="F191" i="10" s="1"/>
  <c r="J190" i="10"/>
  <c r="E190" i="10" s="1"/>
  <c r="F190" i="10" s="1"/>
  <c r="J189" i="10"/>
  <c r="E189" i="10" s="1"/>
  <c r="F189" i="10" s="1"/>
  <c r="J188" i="10"/>
  <c r="E188" i="10" s="1"/>
  <c r="F188" i="10" s="1"/>
  <c r="J187" i="10"/>
  <c r="E187" i="10" s="1"/>
  <c r="F187" i="10" s="1"/>
  <c r="J186" i="10"/>
  <c r="E186" i="10" s="1"/>
  <c r="F186" i="10" s="1"/>
  <c r="J185" i="10"/>
  <c r="E185" i="10" s="1"/>
  <c r="F185" i="10" s="1"/>
  <c r="J184" i="10"/>
  <c r="E184" i="10" s="1"/>
  <c r="F184" i="10" s="1"/>
  <c r="J183" i="10"/>
  <c r="E183" i="10" s="1"/>
  <c r="F183" i="10" s="1"/>
  <c r="J182" i="10"/>
  <c r="E182" i="10" s="1"/>
  <c r="F182" i="10" s="1"/>
  <c r="J181" i="10"/>
  <c r="E181" i="10" s="1"/>
  <c r="F181" i="10" s="1"/>
  <c r="J180" i="10"/>
  <c r="E180" i="10" s="1"/>
  <c r="F180" i="10" s="1"/>
  <c r="J179" i="10"/>
  <c r="E179" i="10" s="1"/>
  <c r="F179" i="10" s="1"/>
  <c r="J178" i="10"/>
  <c r="E178" i="10" s="1"/>
  <c r="F178" i="10" s="1"/>
  <c r="J177" i="10"/>
  <c r="E177" i="10" s="1"/>
  <c r="F177" i="10" s="1"/>
  <c r="J176" i="10"/>
  <c r="E176" i="10" s="1"/>
  <c r="F176" i="10" s="1"/>
  <c r="J175" i="10"/>
  <c r="E175" i="10" s="1"/>
  <c r="F175" i="10" s="1"/>
  <c r="J174" i="10"/>
  <c r="E174" i="10" s="1"/>
  <c r="F174" i="10" s="1"/>
  <c r="J172" i="10"/>
  <c r="E172" i="10" s="1"/>
  <c r="F172" i="10" s="1"/>
  <c r="J171" i="10"/>
  <c r="E171" i="10" s="1"/>
  <c r="F171" i="10" s="1"/>
  <c r="J170" i="10"/>
  <c r="E170" i="10" s="1"/>
  <c r="F170" i="10" s="1"/>
  <c r="J169" i="10"/>
  <c r="E169" i="10" s="1"/>
  <c r="F169" i="10" s="1"/>
  <c r="J168" i="10"/>
  <c r="E168" i="10" s="1"/>
  <c r="F168" i="10" s="1"/>
  <c r="J167" i="10"/>
  <c r="E167" i="10" s="1"/>
  <c r="F167" i="10" s="1"/>
  <c r="J166" i="10"/>
  <c r="E166" i="10" s="1"/>
  <c r="F166" i="10" s="1"/>
  <c r="J165" i="10"/>
  <c r="E165" i="10" s="1"/>
  <c r="F165" i="10" s="1"/>
  <c r="J164" i="10"/>
  <c r="E164" i="10" s="1"/>
  <c r="F164" i="10" s="1"/>
  <c r="J163" i="10"/>
  <c r="E163" i="10" s="1"/>
  <c r="F163" i="10" s="1"/>
  <c r="J162" i="10"/>
  <c r="E162" i="10" s="1"/>
  <c r="F162" i="10" s="1"/>
  <c r="J161" i="10"/>
  <c r="E161" i="10" s="1"/>
  <c r="F161" i="10" s="1"/>
  <c r="J160" i="10"/>
  <c r="E160" i="10" s="1"/>
  <c r="F160" i="10" s="1"/>
  <c r="J159" i="10"/>
  <c r="E159" i="10" s="1"/>
  <c r="F159" i="10" s="1"/>
  <c r="J158" i="10"/>
  <c r="E158" i="10" s="1"/>
  <c r="F158" i="10" s="1"/>
  <c r="J157" i="10"/>
  <c r="E157" i="10" s="1"/>
  <c r="F157" i="10" s="1"/>
  <c r="J156" i="10"/>
  <c r="E156" i="10" s="1"/>
  <c r="F156" i="10" s="1"/>
  <c r="J155" i="10"/>
  <c r="E155" i="10" s="1"/>
  <c r="F155" i="10" s="1"/>
  <c r="J154" i="10"/>
  <c r="E154" i="10" s="1"/>
  <c r="F154" i="10" s="1"/>
  <c r="J153" i="10"/>
  <c r="E153" i="10" s="1"/>
  <c r="F153" i="10" s="1"/>
  <c r="J152" i="10"/>
  <c r="E152" i="10" s="1"/>
  <c r="F152" i="10" s="1"/>
  <c r="J151" i="10"/>
  <c r="E151" i="10" s="1"/>
  <c r="F151" i="10" s="1"/>
  <c r="J150" i="10"/>
  <c r="E150" i="10" s="1"/>
  <c r="F150" i="10" s="1"/>
  <c r="J149" i="10"/>
  <c r="E149" i="10" s="1"/>
  <c r="F149" i="10" s="1"/>
  <c r="J147" i="10"/>
  <c r="E147" i="10" s="1"/>
  <c r="F147" i="10" s="1"/>
  <c r="J146" i="10"/>
  <c r="E146" i="10" s="1"/>
  <c r="F146" i="10" s="1"/>
  <c r="J145" i="10"/>
  <c r="E145" i="10" s="1"/>
  <c r="F145" i="10" s="1"/>
  <c r="J144" i="10"/>
  <c r="E144" i="10" s="1"/>
  <c r="F144" i="10" s="1"/>
  <c r="J143" i="10"/>
  <c r="E143" i="10" s="1"/>
  <c r="F143" i="10" s="1"/>
  <c r="J142" i="10"/>
  <c r="E142" i="10" s="1"/>
  <c r="F142" i="10" s="1"/>
  <c r="J141" i="10"/>
  <c r="E141" i="10" s="1"/>
  <c r="F141" i="10" s="1"/>
  <c r="J139" i="10"/>
  <c r="E139" i="10" s="1"/>
  <c r="F139" i="10" s="1"/>
  <c r="J138" i="10"/>
  <c r="E138" i="10" s="1"/>
  <c r="F138" i="10" s="1"/>
  <c r="J137" i="10"/>
  <c r="E137" i="10" s="1"/>
  <c r="F137" i="10" s="1"/>
  <c r="J136" i="10"/>
  <c r="E136" i="10" s="1"/>
  <c r="F136" i="10" s="1"/>
  <c r="J135" i="10"/>
  <c r="E135" i="10" s="1"/>
  <c r="F135" i="10" s="1"/>
  <c r="J134" i="10"/>
  <c r="E134" i="10" s="1"/>
  <c r="F134" i="10" s="1"/>
  <c r="J133" i="10"/>
  <c r="E133" i="10" s="1"/>
  <c r="F133" i="10" s="1"/>
  <c r="J132" i="10"/>
  <c r="J131" i="10"/>
  <c r="J129" i="10"/>
  <c r="E129" i="10" s="1"/>
  <c r="F129" i="10" s="1"/>
  <c r="J128" i="10"/>
  <c r="E128" i="10" s="1"/>
  <c r="F128" i="10" s="1"/>
  <c r="J127" i="10"/>
  <c r="E127" i="10" s="1"/>
  <c r="F127" i="10" s="1"/>
  <c r="J126" i="10"/>
  <c r="E126" i="10" s="1"/>
  <c r="F126" i="10" s="1"/>
  <c r="J125" i="10"/>
  <c r="E125" i="10" s="1"/>
  <c r="F125" i="10" s="1"/>
  <c r="J124" i="10"/>
  <c r="E124" i="10" s="1"/>
  <c r="F124" i="10" s="1"/>
  <c r="J123" i="10"/>
  <c r="E123" i="10" s="1"/>
  <c r="F123" i="10" s="1"/>
  <c r="J122" i="10"/>
  <c r="E122" i="10" s="1"/>
  <c r="F122" i="10" s="1"/>
  <c r="J121" i="10"/>
  <c r="E121" i="10" s="1"/>
  <c r="F121" i="10" s="1"/>
  <c r="J120" i="10"/>
  <c r="J118" i="10"/>
  <c r="E118" i="10" s="1"/>
  <c r="F118" i="10" s="1"/>
  <c r="J117" i="10"/>
  <c r="E117" i="10" s="1"/>
  <c r="F117" i="10" s="1"/>
  <c r="J116" i="10"/>
  <c r="E116" i="10" s="1"/>
  <c r="F116" i="10" s="1"/>
  <c r="J114" i="10"/>
  <c r="E114" i="10" s="1"/>
  <c r="F114" i="10" s="1"/>
  <c r="J113" i="10"/>
  <c r="E113" i="10" s="1"/>
  <c r="F113" i="10" s="1"/>
  <c r="J112" i="10"/>
  <c r="E112" i="10" s="1"/>
  <c r="F112" i="10" s="1"/>
  <c r="J111" i="10"/>
  <c r="E111" i="10" s="1"/>
  <c r="J110" i="10"/>
  <c r="E110" i="10" s="1"/>
  <c r="F110" i="10" s="1"/>
  <c r="J108" i="10"/>
  <c r="E108" i="10" s="1"/>
  <c r="F108" i="10" s="1"/>
  <c r="J107" i="10"/>
  <c r="E107" i="10" s="1"/>
  <c r="F107" i="10" s="1"/>
  <c r="J106" i="10"/>
  <c r="E106" i="10" s="1"/>
  <c r="F106" i="10" s="1"/>
  <c r="J104" i="10"/>
  <c r="E104" i="10" s="1"/>
  <c r="F104" i="10" s="1"/>
  <c r="J103" i="10"/>
  <c r="E103" i="10" s="1"/>
  <c r="F103" i="10" s="1"/>
  <c r="J102" i="10"/>
  <c r="E102" i="10" s="1"/>
  <c r="F102" i="10" s="1"/>
  <c r="J100" i="10"/>
  <c r="E100" i="10" s="1"/>
  <c r="F100" i="10" s="1"/>
  <c r="J99" i="10"/>
  <c r="E99" i="10" s="1"/>
  <c r="F99" i="10" s="1"/>
  <c r="J98" i="10"/>
  <c r="E98" i="10" s="1"/>
  <c r="F98" i="10" s="1"/>
  <c r="J97" i="10"/>
  <c r="E97" i="10" s="1"/>
  <c r="F97" i="10" s="1"/>
  <c r="J96" i="10"/>
  <c r="J95" i="10"/>
  <c r="E95" i="10" s="1"/>
  <c r="F95" i="10" s="1"/>
  <c r="J93" i="10"/>
  <c r="E93" i="10" s="1"/>
  <c r="J92" i="10"/>
  <c r="E92" i="10" s="1"/>
  <c r="J91" i="10"/>
  <c r="E91" i="10" s="1"/>
  <c r="J90" i="10"/>
  <c r="E90" i="10" s="1"/>
  <c r="J89" i="10"/>
  <c r="E89" i="10" s="1"/>
  <c r="J88" i="10"/>
  <c r="E88" i="10" s="1"/>
  <c r="J87" i="10"/>
  <c r="E87" i="10" s="1"/>
  <c r="J86" i="10"/>
  <c r="E86" i="10" s="1"/>
  <c r="J85" i="10"/>
  <c r="E85" i="10" s="1"/>
  <c r="J84" i="10"/>
  <c r="E84" i="10" s="1"/>
  <c r="J83" i="10"/>
  <c r="E83" i="10" s="1"/>
  <c r="J82" i="10"/>
  <c r="E82" i="10" s="1"/>
  <c r="J81" i="10"/>
  <c r="E81" i="10" s="1"/>
  <c r="J80" i="10"/>
  <c r="E80" i="10" s="1"/>
  <c r="J79" i="10"/>
  <c r="E79" i="10" s="1"/>
  <c r="J78" i="10"/>
  <c r="E78" i="10" s="1"/>
  <c r="J77" i="10"/>
  <c r="E77" i="10" s="1"/>
  <c r="J76" i="10"/>
  <c r="E76" i="10" s="1"/>
  <c r="J75" i="10"/>
  <c r="E75" i="10" s="1"/>
  <c r="J74" i="10"/>
  <c r="E74" i="10" s="1"/>
  <c r="J73" i="10"/>
  <c r="E73" i="10" s="1"/>
  <c r="J72" i="10"/>
  <c r="E72" i="10" s="1"/>
  <c r="J71" i="10"/>
  <c r="E71" i="10" s="1"/>
  <c r="J70" i="10"/>
  <c r="E70" i="10" s="1"/>
  <c r="J69" i="10"/>
  <c r="E69" i="10" s="1"/>
  <c r="J68" i="10"/>
  <c r="E68" i="10" s="1"/>
  <c r="J67" i="10"/>
  <c r="E67" i="10" s="1"/>
  <c r="J66" i="10"/>
  <c r="E66" i="10" s="1"/>
  <c r="J65" i="10"/>
  <c r="E65" i="10" s="1"/>
  <c r="J64" i="10"/>
  <c r="E64" i="10" s="1"/>
  <c r="J63" i="10"/>
  <c r="E63" i="10" s="1"/>
  <c r="J62" i="10"/>
  <c r="E62" i="10" s="1"/>
  <c r="J61" i="10"/>
  <c r="E61" i="10" s="1"/>
  <c r="J60" i="10"/>
  <c r="E60" i="10" s="1"/>
  <c r="J59" i="10"/>
  <c r="E59" i="10" s="1"/>
  <c r="J58" i="10"/>
  <c r="E58" i="10" s="1"/>
  <c r="J57" i="10"/>
  <c r="E57" i="10" s="1"/>
  <c r="J56" i="10"/>
  <c r="E56" i="10" s="1"/>
  <c r="J55" i="10"/>
  <c r="E55" i="10" s="1"/>
  <c r="J54" i="10"/>
  <c r="E54" i="10" s="1"/>
  <c r="J53" i="10"/>
  <c r="E53" i="10" s="1"/>
  <c r="J52" i="10"/>
  <c r="E52" i="10" s="1"/>
  <c r="J51" i="10"/>
  <c r="E51" i="10" s="1"/>
  <c r="J50" i="10"/>
  <c r="E50" i="10" s="1"/>
  <c r="J49" i="10"/>
  <c r="E49" i="10" s="1"/>
  <c r="J48" i="10"/>
  <c r="E48" i="10" s="1"/>
  <c r="F48" i="10" s="1"/>
  <c r="J47" i="10"/>
  <c r="E47" i="10" s="1"/>
  <c r="F47" i="10" s="1"/>
  <c r="J46" i="10"/>
  <c r="E46" i="10" s="1"/>
  <c r="F46" i="10" s="1"/>
  <c r="J45" i="10"/>
  <c r="J44" i="10"/>
  <c r="J43" i="10"/>
  <c r="J42" i="10"/>
  <c r="J41" i="10"/>
  <c r="J40" i="10"/>
  <c r="J39" i="10"/>
  <c r="J38" i="10"/>
  <c r="E38" i="10" s="1"/>
  <c r="F38" i="10" s="1"/>
  <c r="J37" i="10"/>
  <c r="E37" i="10" s="1"/>
  <c r="F37" i="10" s="1"/>
  <c r="J36" i="10"/>
  <c r="E36" i="10" s="1"/>
  <c r="F36" i="10" s="1"/>
  <c r="J35" i="10"/>
  <c r="E35" i="10" s="1"/>
  <c r="F35" i="10" s="1"/>
  <c r="J34" i="10"/>
  <c r="E34" i="10" s="1"/>
  <c r="F34" i="10" s="1"/>
  <c r="J33" i="10"/>
  <c r="J32" i="10"/>
  <c r="E32" i="10" s="1"/>
  <c r="F32" i="10" s="1"/>
  <c r="J31" i="10"/>
  <c r="E31" i="10" s="1"/>
  <c r="F31" i="10" s="1"/>
  <c r="J30" i="10"/>
  <c r="E30" i="10" s="1"/>
  <c r="F30" i="10" s="1"/>
  <c r="J29" i="10"/>
  <c r="E29" i="10" s="1"/>
  <c r="F29" i="10" s="1"/>
  <c r="J28" i="10"/>
  <c r="E28" i="10" s="1"/>
  <c r="F28" i="10" s="1"/>
  <c r="J27" i="10"/>
  <c r="E27" i="10" s="1"/>
  <c r="F27" i="10" s="1"/>
  <c r="J26" i="10"/>
  <c r="E26" i="10" s="1"/>
  <c r="F26" i="10" s="1"/>
  <c r="J25" i="10"/>
  <c r="E25" i="10" s="1"/>
  <c r="F25" i="10" s="1"/>
  <c r="J24" i="10"/>
  <c r="J23" i="10"/>
  <c r="J22" i="10"/>
  <c r="J21" i="10"/>
  <c r="J20" i="10"/>
  <c r="E20" i="10" s="1"/>
  <c r="F20" i="10" s="1"/>
  <c r="F21" i="10" s="1"/>
  <c r="J19" i="10"/>
  <c r="J18" i="10"/>
  <c r="J17" i="10"/>
  <c r="J16" i="10"/>
  <c r="J198" i="15"/>
  <c r="J197" i="15"/>
  <c r="J196" i="15"/>
  <c r="J195" i="15"/>
  <c r="J194" i="15"/>
  <c r="E194" i="15" s="1"/>
  <c r="F194" i="15" s="1"/>
  <c r="J193" i="15"/>
  <c r="J192" i="15"/>
  <c r="J191" i="15"/>
  <c r="J190" i="15"/>
  <c r="J189" i="15"/>
  <c r="J188" i="15"/>
  <c r="E188" i="15"/>
  <c r="F188" i="15" s="1"/>
  <c r="J187" i="15"/>
  <c r="E187" i="15" s="1"/>
  <c r="F187" i="15" s="1"/>
  <c r="J186" i="15"/>
  <c r="E186" i="15" s="1"/>
  <c r="F186" i="15" s="1"/>
  <c r="J185" i="15"/>
  <c r="F185" i="15"/>
  <c r="E185" i="15"/>
  <c r="J184" i="15"/>
  <c r="E184" i="15"/>
  <c r="F184" i="15" s="1"/>
  <c r="J183" i="15"/>
  <c r="E183" i="15" s="1"/>
  <c r="F183" i="15" s="1"/>
  <c r="J182" i="15"/>
  <c r="E182" i="15" s="1"/>
  <c r="F182" i="15" s="1"/>
  <c r="J181" i="15"/>
  <c r="F181" i="15"/>
  <c r="E181" i="15"/>
  <c r="J180" i="15"/>
  <c r="E180" i="15"/>
  <c r="F180" i="15" s="1"/>
  <c r="J179" i="15"/>
  <c r="E179" i="15" s="1"/>
  <c r="F179" i="15" s="1"/>
  <c r="J178" i="15"/>
  <c r="E178" i="15" s="1"/>
  <c r="F178" i="15" s="1"/>
  <c r="J177" i="15"/>
  <c r="F177" i="15"/>
  <c r="E177" i="15"/>
  <c r="J176" i="15"/>
  <c r="E176" i="15"/>
  <c r="F176" i="15" s="1"/>
  <c r="J175" i="15"/>
  <c r="E175" i="15" s="1"/>
  <c r="F175" i="15" s="1"/>
  <c r="J174" i="15"/>
  <c r="E174" i="15" s="1"/>
  <c r="F174" i="15" s="1"/>
  <c r="J173" i="15"/>
  <c r="F173" i="15"/>
  <c r="E173" i="15"/>
  <c r="J172" i="15"/>
  <c r="E172" i="15"/>
  <c r="F172" i="15" s="1"/>
  <c r="J171" i="15"/>
  <c r="E171" i="15" s="1"/>
  <c r="F171" i="15" s="1"/>
  <c r="J170" i="15"/>
  <c r="E170" i="15" s="1"/>
  <c r="F170" i="15" s="1"/>
  <c r="J169" i="15"/>
  <c r="F169" i="15"/>
  <c r="E169" i="15"/>
  <c r="J168" i="15"/>
  <c r="E168" i="15"/>
  <c r="F168" i="15" s="1"/>
  <c r="J167" i="15"/>
  <c r="E167" i="15" s="1"/>
  <c r="F167" i="15" s="1"/>
  <c r="J166" i="15"/>
  <c r="E166" i="15" s="1"/>
  <c r="F166" i="15" s="1"/>
  <c r="J165" i="15"/>
  <c r="F165" i="15"/>
  <c r="E165" i="15"/>
  <c r="J164" i="15"/>
  <c r="E164" i="15"/>
  <c r="F164" i="15" s="1"/>
  <c r="J163" i="15"/>
  <c r="E163" i="15" s="1"/>
  <c r="F163" i="15" s="1"/>
  <c r="J162" i="15"/>
  <c r="E162" i="15" s="1"/>
  <c r="F162" i="15" s="1"/>
  <c r="J161" i="15"/>
  <c r="F161" i="15"/>
  <c r="E161" i="15"/>
  <c r="J160" i="15"/>
  <c r="E160" i="15"/>
  <c r="F160" i="15" s="1"/>
  <c r="J159" i="15"/>
  <c r="E159" i="15" s="1"/>
  <c r="F159" i="15" s="1"/>
  <c r="J158" i="15"/>
  <c r="E158" i="15" s="1"/>
  <c r="F158" i="15" s="1"/>
  <c r="J157" i="15"/>
  <c r="F157" i="15"/>
  <c r="E157" i="15"/>
  <c r="J156" i="15"/>
  <c r="E156" i="15"/>
  <c r="F156" i="15" s="1"/>
  <c r="J155" i="15"/>
  <c r="E155" i="15" s="1"/>
  <c r="F155" i="15" s="1"/>
  <c r="J154" i="15"/>
  <c r="E154" i="15" s="1"/>
  <c r="F154" i="15" s="1"/>
  <c r="J153" i="15"/>
  <c r="F153" i="15"/>
  <c r="E153" i="15"/>
  <c r="J152" i="15"/>
  <c r="E152" i="15"/>
  <c r="F152" i="15" s="1"/>
  <c r="J151" i="15"/>
  <c r="E151" i="15" s="1"/>
  <c r="F151" i="15" s="1"/>
  <c r="J150" i="15"/>
  <c r="E150" i="15" s="1"/>
  <c r="F150" i="15" s="1"/>
  <c r="J149" i="15"/>
  <c r="F149" i="15"/>
  <c r="E149" i="15"/>
  <c r="J148" i="15"/>
  <c r="E148" i="15"/>
  <c r="F148" i="15" s="1"/>
  <c r="J147" i="15"/>
  <c r="E147" i="15" s="1"/>
  <c r="F147" i="15" s="1"/>
  <c r="J146" i="15"/>
  <c r="E146" i="15" s="1"/>
  <c r="F146" i="15" s="1"/>
  <c r="J145" i="15"/>
  <c r="F145" i="15"/>
  <c r="E145" i="15"/>
  <c r="J144" i="15"/>
  <c r="E144" i="15"/>
  <c r="F144" i="15" s="1"/>
  <c r="J143" i="15"/>
  <c r="E143" i="15" s="1"/>
  <c r="F143" i="15" s="1"/>
  <c r="J142" i="15"/>
  <c r="E142" i="15" s="1"/>
  <c r="F142" i="15" s="1"/>
  <c r="J141" i="15"/>
  <c r="F141" i="15"/>
  <c r="E141" i="15"/>
  <c r="J140" i="15"/>
  <c r="E140" i="15"/>
  <c r="F140" i="15" s="1"/>
  <c r="J139" i="15"/>
  <c r="E139" i="15" s="1"/>
  <c r="F139" i="15" s="1"/>
  <c r="J138" i="15"/>
  <c r="E138" i="15" s="1"/>
  <c r="F138" i="15" s="1"/>
  <c r="J137" i="15"/>
  <c r="F137" i="15"/>
  <c r="E137" i="15"/>
  <c r="J136" i="15"/>
  <c r="E136" i="15"/>
  <c r="F136" i="15" s="1"/>
  <c r="J135" i="15"/>
  <c r="E135" i="15" s="1"/>
  <c r="F135" i="15" s="1"/>
  <c r="J134" i="15"/>
  <c r="E134" i="15" s="1"/>
  <c r="F134" i="15" s="1"/>
  <c r="J133" i="15"/>
  <c r="F133" i="15"/>
  <c r="E133" i="15"/>
  <c r="J132" i="15"/>
  <c r="E132" i="15"/>
  <c r="F132" i="15" s="1"/>
  <c r="J131" i="15"/>
  <c r="E131" i="15" s="1"/>
  <c r="F131" i="15" s="1"/>
  <c r="J130" i="15"/>
  <c r="E130" i="15" s="1"/>
  <c r="F130" i="15" s="1"/>
  <c r="J129" i="15"/>
  <c r="F129" i="15"/>
  <c r="E129" i="15"/>
  <c r="J128" i="15"/>
  <c r="E128" i="15"/>
  <c r="F128" i="15" s="1"/>
  <c r="J127" i="15"/>
  <c r="E127" i="15" s="1"/>
  <c r="F127" i="15" s="1"/>
  <c r="J126" i="15"/>
  <c r="E126" i="15" s="1"/>
  <c r="F126" i="15" s="1"/>
  <c r="J125" i="15"/>
  <c r="F125" i="15"/>
  <c r="J124" i="15"/>
  <c r="F124" i="15"/>
  <c r="J123" i="15"/>
  <c r="F123" i="15"/>
  <c r="E123" i="15"/>
  <c r="J122" i="15"/>
  <c r="E122" i="15"/>
  <c r="F122" i="15" s="1"/>
  <c r="J121" i="15"/>
  <c r="E121" i="15" s="1"/>
  <c r="F121" i="15" s="1"/>
  <c r="J120" i="15"/>
  <c r="E120" i="15" s="1"/>
  <c r="F120" i="15" s="1"/>
  <c r="J119" i="15"/>
  <c r="F119" i="15"/>
  <c r="E119" i="15"/>
  <c r="J118" i="15"/>
  <c r="E118" i="15"/>
  <c r="F118" i="15" s="1"/>
  <c r="J117" i="15"/>
  <c r="E117" i="15" s="1"/>
  <c r="F117" i="15" s="1"/>
  <c r="J116" i="15"/>
  <c r="E116" i="15" s="1"/>
  <c r="F116" i="15" s="1"/>
  <c r="J115" i="15"/>
  <c r="F115" i="15"/>
  <c r="E115" i="15"/>
  <c r="J114" i="15"/>
  <c r="J113" i="15"/>
  <c r="F113" i="15"/>
  <c r="E113" i="15"/>
  <c r="J112" i="15"/>
  <c r="E112" i="15"/>
  <c r="F112" i="15" s="1"/>
  <c r="J111" i="15"/>
  <c r="E111" i="15" s="1"/>
  <c r="F111" i="15" s="1"/>
  <c r="J110" i="15"/>
  <c r="E110" i="15" s="1"/>
  <c r="F110" i="15" s="1"/>
  <c r="J109" i="15"/>
  <c r="F109" i="15"/>
  <c r="E109" i="15"/>
  <c r="J108" i="15"/>
  <c r="E108" i="15"/>
  <c r="F108" i="15" s="1"/>
  <c r="J107" i="15"/>
  <c r="E107" i="15" s="1"/>
  <c r="F107" i="15" s="1"/>
  <c r="J106" i="15"/>
  <c r="E106" i="15" s="1"/>
  <c r="F106" i="15" s="1"/>
  <c r="J105" i="15"/>
  <c r="F105" i="15"/>
  <c r="E105" i="15"/>
  <c r="J104" i="15"/>
  <c r="E104" i="15"/>
  <c r="F104" i="15" s="1"/>
  <c r="J103" i="15"/>
  <c r="E103" i="15" s="1"/>
  <c r="F103" i="15" s="1"/>
  <c r="J102" i="15"/>
  <c r="E102" i="15" s="1"/>
  <c r="F102" i="15" s="1"/>
  <c r="J101" i="15"/>
  <c r="F101" i="15"/>
  <c r="E101" i="15"/>
  <c r="J100" i="15"/>
  <c r="E100" i="15"/>
  <c r="F100" i="15" s="1"/>
  <c r="J99" i="15"/>
  <c r="E99" i="15" s="1"/>
  <c r="F99" i="15" s="1"/>
  <c r="J98" i="15"/>
  <c r="E98" i="15" s="1"/>
  <c r="F98" i="15" s="1"/>
  <c r="J97" i="15"/>
  <c r="F97" i="15"/>
  <c r="E97" i="15"/>
  <c r="J96" i="15"/>
  <c r="E96" i="15"/>
  <c r="F96" i="15" s="1"/>
  <c r="J95" i="15"/>
  <c r="E95" i="15" s="1"/>
  <c r="F95" i="15" s="1"/>
  <c r="J94" i="15"/>
  <c r="E94" i="15" s="1"/>
  <c r="F94" i="15" s="1"/>
  <c r="J93" i="15"/>
  <c r="F93" i="15"/>
  <c r="E93" i="15"/>
  <c r="J92" i="15"/>
  <c r="E92" i="15"/>
  <c r="F92" i="15" s="1"/>
  <c r="J91" i="15"/>
  <c r="E91" i="15" s="1"/>
  <c r="F91" i="15" s="1"/>
  <c r="J90" i="15"/>
  <c r="E90" i="15" s="1"/>
  <c r="F90" i="15" s="1"/>
  <c r="J89" i="15"/>
  <c r="F89" i="15"/>
  <c r="E89" i="15"/>
  <c r="J88" i="15"/>
  <c r="E88" i="15"/>
  <c r="F88" i="15" s="1"/>
  <c r="J87" i="15"/>
  <c r="E87" i="15" s="1"/>
  <c r="F87" i="15" s="1"/>
  <c r="J86" i="15"/>
  <c r="E86" i="15" s="1"/>
  <c r="F86" i="15" s="1"/>
  <c r="J85" i="15"/>
  <c r="F85" i="15"/>
  <c r="E85" i="15"/>
  <c r="J84" i="15"/>
  <c r="E84" i="15"/>
  <c r="F84" i="15" s="1"/>
  <c r="J83" i="15"/>
  <c r="E83" i="15" s="1"/>
  <c r="F83" i="15" s="1"/>
  <c r="J82" i="15"/>
  <c r="E82" i="15" s="1"/>
  <c r="F82" i="15" s="1"/>
  <c r="J81" i="15"/>
  <c r="F81" i="15"/>
  <c r="E81" i="15"/>
  <c r="J80" i="15"/>
  <c r="E80" i="15"/>
  <c r="F80" i="15" s="1"/>
  <c r="J79" i="15"/>
  <c r="E79" i="15" s="1"/>
  <c r="F79" i="15" s="1"/>
  <c r="J78" i="15"/>
  <c r="E78" i="15" s="1"/>
  <c r="F78" i="15" s="1"/>
  <c r="J77" i="15"/>
  <c r="F77" i="15"/>
  <c r="E77" i="15"/>
  <c r="J76" i="15"/>
  <c r="E76" i="15"/>
  <c r="F76" i="15" s="1"/>
  <c r="J75" i="15"/>
  <c r="E75" i="15" s="1"/>
  <c r="F75" i="15" s="1"/>
  <c r="J74" i="15"/>
  <c r="E74" i="15" s="1"/>
  <c r="F74" i="15" s="1"/>
  <c r="J73" i="15"/>
  <c r="F73" i="15"/>
  <c r="E73" i="15"/>
  <c r="J72" i="15"/>
  <c r="E72" i="15"/>
  <c r="F72" i="15" s="1"/>
  <c r="J71" i="15"/>
  <c r="E71" i="15" s="1"/>
  <c r="F71" i="15" s="1"/>
  <c r="J70" i="15"/>
  <c r="E70" i="15" s="1"/>
  <c r="F70" i="15" s="1"/>
  <c r="J69" i="15"/>
  <c r="F69" i="15"/>
  <c r="E69" i="15"/>
  <c r="J68" i="15"/>
  <c r="E68" i="15"/>
  <c r="F68" i="15" s="1"/>
  <c r="J67" i="15"/>
  <c r="E67" i="15" s="1"/>
  <c r="F67" i="15" s="1"/>
  <c r="J66" i="15"/>
  <c r="E66" i="15" s="1"/>
  <c r="F66" i="15" s="1"/>
  <c r="J65" i="15"/>
  <c r="F65" i="15"/>
  <c r="E65" i="15"/>
  <c r="J64" i="15"/>
  <c r="E64" i="15"/>
  <c r="F64" i="15" s="1"/>
  <c r="J63" i="15"/>
  <c r="E63" i="15" s="1"/>
  <c r="F63" i="15" s="1"/>
  <c r="J62" i="15"/>
  <c r="E62" i="15" s="1"/>
  <c r="F62" i="15" s="1"/>
  <c r="J61" i="15"/>
  <c r="F61" i="15"/>
  <c r="E61" i="15"/>
  <c r="J60" i="15"/>
  <c r="E60" i="15"/>
  <c r="F60" i="15" s="1"/>
  <c r="J59" i="15"/>
  <c r="E59" i="15" s="1"/>
  <c r="F59" i="15" s="1"/>
  <c r="J58" i="15"/>
  <c r="E58" i="15" s="1"/>
  <c r="F58" i="15" s="1"/>
  <c r="J57" i="15"/>
  <c r="F57" i="15"/>
  <c r="E57" i="15"/>
  <c r="J56" i="15"/>
  <c r="E56" i="15"/>
  <c r="F56" i="15" s="1"/>
  <c r="J55" i="15"/>
  <c r="E55" i="15" s="1"/>
  <c r="F55" i="15" s="1"/>
  <c r="J54" i="15"/>
  <c r="E54" i="15" s="1"/>
  <c r="F54" i="15" s="1"/>
  <c r="J53" i="15"/>
  <c r="F53" i="15"/>
  <c r="E53" i="15"/>
  <c r="J52" i="15"/>
  <c r="E52" i="15"/>
  <c r="F52" i="15" s="1"/>
  <c r="J51" i="15"/>
  <c r="E51" i="15" s="1"/>
  <c r="F51" i="15" s="1"/>
  <c r="J50" i="15"/>
  <c r="E50" i="15" s="1"/>
  <c r="F50" i="15" s="1"/>
  <c r="J49" i="15"/>
  <c r="F49" i="15"/>
  <c r="E49" i="15"/>
  <c r="J48" i="15"/>
  <c r="E48" i="15"/>
  <c r="F48" i="15" s="1"/>
  <c r="J47" i="15"/>
  <c r="E47" i="15" s="1"/>
  <c r="F47" i="15" s="1"/>
  <c r="J46" i="15"/>
  <c r="E46" i="15" s="1"/>
  <c r="F46" i="15" s="1"/>
  <c r="J45" i="15"/>
  <c r="F45" i="15"/>
  <c r="J44" i="15"/>
  <c r="J43" i="15"/>
  <c r="J42" i="15"/>
  <c r="J41" i="15"/>
  <c r="J40" i="15"/>
  <c r="J39" i="15"/>
  <c r="J38" i="15"/>
  <c r="E38" i="15" s="1"/>
  <c r="F38" i="15" s="1"/>
  <c r="J37" i="15"/>
  <c r="E37" i="15" s="1"/>
  <c r="F37" i="15" s="1"/>
  <c r="J36" i="15"/>
  <c r="F36" i="15"/>
  <c r="E36" i="15"/>
  <c r="J35" i="15"/>
  <c r="E35" i="15"/>
  <c r="F35" i="15" s="1"/>
  <c r="J34" i="15"/>
  <c r="E34" i="15" s="1"/>
  <c r="F34" i="15" s="1"/>
  <c r="J33" i="15"/>
  <c r="F33" i="15"/>
  <c r="J32" i="15"/>
  <c r="E32" i="15"/>
  <c r="F32" i="15" s="1"/>
  <c r="J31" i="15"/>
  <c r="E31" i="15" s="1"/>
  <c r="F31" i="15" s="1"/>
  <c r="J30" i="15"/>
  <c r="E30" i="15" s="1"/>
  <c r="F30" i="15" s="1"/>
  <c r="J29" i="15"/>
  <c r="F29" i="15"/>
  <c r="E29" i="15"/>
  <c r="J28" i="15"/>
  <c r="E28" i="15"/>
  <c r="F28" i="15" s="1"/>
  <c r="J27" i="15"/>
  <c r="E27" i="15" s="1"/>
  <c r="F27" i="15" s="1"/>
  <c r="J26" i="15"/>
  <c r="E26" i="15" s="1"/>
  <c r="F26" i="15" s="1"/>
  <c r="J25" i="15"/>
  <c r="F25" i="15"/>
  <c r="E25" i="15"/>
  <c r="J24" i="15"/>
  <c r="F24" i="15"/>
  <c r="J23" i="15"/>
  <c r="F23" i="15"/>
  <c r="J22" i="15"/>
  <c r="J21" i="15"/>
  <c r="J20" i="15"/>
  <c r="E20" i="15" s="1"/>
  <c r="F20" i="15" s="1"/>
  <c r="F21" i="15" s="1"/>
  <c r="J19" i="15"/>
  <c r="J18" i="15"/>
  <c r="J17" i="15"/>
  <c r="J16" i="15"/>
  <c r="F195" i="12"/>
  <c r="E20" i="14"/>
  <c r="E21" i="14"/>
  <c r="F21" i="14" s="1"/>
  <c r="E22" i="14"/>
  <c r="E23" i="14"/>
  <c r="E24" i="14"/>
  <c r="E26" i="14"/>
  <c r="E27" i="14"/>
  <c r="E29" i="14"/>
  <c r="F29" i="14" s="1"/>
  <c r="E30" i="14"/>
  <c r="E31" i="14"/>
  <c r="E19" i="14"/>
  <c r="F20" i="14"/>
  <c r="F22" i="14"/>
  <c r="F23" i="14"/>
  <c r="F24" i="14"/>
  <c r="F26" i="14"/>
  <c r="F27" i="14"/>
  <c r="F30" i="14"/>
  <c r="F31" i="14"/>
  <c r="F19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3" i="14"/>
  <c r="J34" i="14"/>
  <c r="J18" i="14"/>
  <c r="F41" i="10" l="1"/>
  <c r="F202" i="10" s="1"/>
  <c r="F209" i="10" s="1"/>
  <c r="F39" i="15"/>
  <c r="F41" i="15" s="1"/>
  <c r="F189" i="15"/>
  <c r="F191" i="15" s="1"/>
  <c r="F198" i="15" s="1"/>
  <c r="F33" i="14"/>
  <c r="F199" i="15" l="1"/>
  <c r="F200" i="15" s="1"/>
  <c r="F34" i="14"/>
  <c r="F35" i="14" s="1"/>
  <c r="F210" i="10" l="1"/>
  <c r="F211" i="10" s="1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39" i="12"/>
  <c r="F138" i="12"/>
  <c r="F137" i="12"/>
  <c r="F136" i="12"/>
  <c r="F135" i="12"/>
  <c r="F134" i="12"/>
  <c r="F132" i="12"/>
  <c r="F131" i="12"/>
  <c r="F130" i="12"/>
  <c r="F129" i="12"/>
  <c r="F128" i="12"/>
  <c r="F127" i="12"/>
  <c r="F126" i="12"/>
  <c r="F125" i="12"/>
  <c r="F124" i="12"/>
  <c r="F123" i="12"/>
  <c r="F122" i="12"/>
  <c r="F120" i="12"/>
  <c r="F119" i="12"/>
  <c r="F118" i="12"/>
  <c r="F117" i="12"/>
  <c r="F114" i="12"/>
  <c r="F113" i="12"/>
  <c r="F112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3" i="12"/>
  <c r="F42" i="12"/>
  <c r="F191" i="12" s="1"/>
  <c r="F194" i="12" s="1"/>
  <c r="F35" i="12"/>
  <c r="F34" i="12"/>
  <c r="F33" i="12"/>
  <c r="F32" i="12"/>
  <c r="F31" i="12"/>
  <c r="F30" i="12"/>
  <c r="F29" i="12"/>
  <c r="F28" i="12"/>
  <c r="F27" i="12"/>
  <c r="F26" i="12"/>
  <c r="F25" i="12"/>
  <c r="F24" i="12"/>
  <c r="F36" i="12" s="1"/>
  <c r="F38" i="12" s="1"/>
  <c r="F23" i="12"/>
  <c r="F22" i="12"/>
  <c r="F21" i="12"/>
  <c r="F20" i="12"/>
  <c r="F18" i="12"/>
  <c r="F17" i="12"/>
  <c r="F21" i="11" l="1"/>
  <c r="F13" i="11"/>
  <c r="F12" i="11"/>
  <c r="F11" i="11"/>
  <c r="F20" i="11"/>
  <c r="F19" i="11"/>
  <c r="F18" i="11"/>
  <c r="E16" i="11"/>
  <c r="F16" i="11" s="1"/>
  <c r="E15" i="11"/>
  <c r="F15" i="11" s="1"/>
  <c r="F10" i="11"/>
  <c r="E9" i="11"/>
  <c r="F9" i="11" s="1"/>
  <c r="F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6" authorId="0" shapeId="0" xr:uid="{846D942E-967A-4629-AA98-D603975C6CB4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la RAV</t>
        </r>
      </text>
    </comment>
    <comment ref="C16" authorId="0" shapeId="0" xr:uid="{7A8F0A5F-E650-4430-AACA-01BDA7AD5EB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le DG</t>
        </r>
      </text>
    </comment>
  </commentList>
</comments>
</file>

<file path=xl/sharedStrings.xml><?xml version="1.0" encoding="utf-8"?>
<sst xmlns="http://schemas.openxmlformats.org/spreadsheetml/2006/main" count="1549" uniqueCount="308">
  <si>
    <t>N°</t>
  </si>
  <si>
    <t>DESIGNATION DES OUVRAGES</t>
  </si>
  <si>
    <t>U</t>
  </si>
  <si>
    <t>QTE</t>
  </si>
  <si>
    <t>PU</t>
  </si>
  <si>
    <t>Montant</t>
  </si>
  <si>
    <t>1.1</t>
  </si>
  <si>
    <t>2.1</t>
  </si>
  <si>
    <t>2.2</t>
  </si>
  <si>
    <t>Sous total 1</t>
  </si>
  <si>
    <t>TRAVAUX PRELIMINAIRES</t>
  </si>
  <si>
    <t>ft</t>
  </si>
  <si>
    <t>Installation chantier et nettoyage du site</t>
  </si>
  <si>
    <t>3.1</t>
  </si>
  <si>
    <t>ml</t>
  </si>
  <si>
    <t>TOTAL GENERAL HT</t>
  </si>
  <si>
    <t>7.2</t>
  </si>
  <si>
    <t>7.3</t>
  </si>
  <si>
    <t xml:space="preserve"> </t>
  </si>
  <si>
    <t>7.1</t>
  </si>
  <si>
    <t>1.2</t>
  </si>
  <si>
    <t>8.1</t>
  </si>
  <si>
    <t>8.2</t>
  </si>
  <si>
    <t>8.3</t>
  </si>
  <si>
    <t>ELECTRICITE</t>
  </si>
  <si>
    <t>Distribution secondaire</t>
  </si>
  <si>
    <t>1 point lumineux sur SA</t>
  </si>
  <si>
    <t xml:space="preserve">Alimentation prises de courant </t>
  </si>
  <si>
    <t>Petits appareillages</t>
  </si>
  <si>
    <t>Interrupteur SA</t>
  </si>
  <si>
    <t>Prise de courant 10/16A 2P+T</t>
  </si>
  <si>
    <t>Appareillage</t>
  </si>
  <si>
    <t>Projecteurs 100W</t>
  </si>
  <si>
    <t>Réglettes fluo mono  36 w de 1,20 m étanches</t>
  </si>
  <si>
    <t>4 points lumineux sur SA</t>
  </si>
  <si>
    <t>8.1.1</t>
  </si>
  <si>
    <t>8.1.2</t>
  </si>
  <si>
    <t>8.1.3</t>
  </si>
  <si>
    <t>8.2.1</t>
  </si>
  <si>
    <t>8.2.2</t>
  </si>
  <si>
    <t>8.3.1</t>
  </si>
  <si>
    <t>8.3.2</t>
  </si>
  <si>
    <t>Sous total  9</t>
  </si>
  <si>
    <t>A</t>
  </si>
  <si>
    <t>PISTE DE CONTRÔLE TECHNIQUE</t>
  </si>
  <si>
    <t>TOTAL PISTE DE CONTRÔLE TECHNIQUE</t>
  </si>
  <si>
    <t>u</t>
  </si>
  <si>
    <t>7.2.1</t>
  </si>
  <si>
    <t>7.2.2</t>
  </si>
  <si>
    <t>7.3.1</t>
  </si>
  <si>
    <t>7.3.2</t>
  </si>
  <si>
    <t>LOT 7 : ELECTRICITE - CLIMATISATION</t>
  </si>
  <si>
    <t>Raccordement CIE</t>
  </si>
  <si>
    <t>7.1.2</t>
  </si>
  <si>
    <t>Niche en BA y/c porte métallique de 1,2/0,6/0,6</t>
  </si>
  <si>
    <t>Tableaux de distribution</t>
  </si>
  <si>
    <t>Fourniture et pose coffret répartiteur</t>
  </si>
  <si>
    <t>Contrôle Sécurel</t>
  </si>
  <si>
    <t>ff</t>
  </si>
  <si>
    <t>2 points lumineux sur SA</t>
  </si>
  <si>
    <t>7.3.3</t>
  </si>
  <si>
    <t>7.3.4</t>
  </si>
  <si>
    <t>1 points lumineux sur VV</t>
  </si>
  <si>
    <t>7.3.6</t>
  </si>
  <si>
    <t>7.3.7</t>
  </si>
  <si>
    <t>Alimentation climatiseur</t>
  </si>
  <si>
    <t>7.4</t>
  </si>
  <si>
    <t>7.4.1</t>
  </si>
  <si>
    <t>7.4.2</t>
  </si>
  <si>
    <t>Interrupteur VV</t>
  </si>
  <si>
    <t>7.4.3</t>
  </si>
  <si>
    <t>7.5</t>
  </si>
  <si>
    <t>7.5.1</t>
  </si>
  <si>
    <t>7.5.2</t>
  </si>
  <si>
    <t>Réglettes fluo mono étanche 36 w de 1,20 m</t>
  </si>
  <si>
    <t>7.5.3</t>
  </si>
  <si>
    <t>Applique lavabo étanche</t>
  </si>
  <si>
    <t>7.5.4</t>
  </si>
  <si>
    <t>Hublot étanche</t>
  </si>
  <si>
    <t>7.6</t>
  </si>
  <si>
    <t>Mise à la terre</t>
  </si>
  <si>
    <t>7.6.1</t>
  </si>
  <si>
    <t>Mise à la terre par cuivre nu de 29 mm2 en fond de fouille y/c piquet de terre</t>
  </si>
  <si>
    <t>7.7</t>
  </si>
  <si>
    <t>Eclairage extérieur</t>
  </si>
  <si>
    <t>7.7.1</t>
  </si>
  <si>
    <t>Branchement et appareillage pour l'éclairage extérieur</t>
  </si>
  <si>
    <t>FT</t>
  </si>
  <si>
    <t>7.8</t>
  </si>
  <si>
    <t>Climatisation</t>
  </si>
  <si>
    <t>7.8.1</t>
  </si>
  <si>
    <t>Fourniture et pose de split 1,5 CV</t>
  </si>
  <si>
    <t>7.8.2</t>
  </si>
  <si>
    <t>TOTAL LOT 7</t>
  </si>
  <si>
    <t>1.3</t>
  </si>
  <si>
    <t>Fourniture et pose de split 3 CV</t>
  </si>
  <si>
    <t>Réglettes LED mono 1,20 m</t>
  </si>
  <si>
    <t xml:space="preserve">TOTAL BUREAUX </t>
  </si>
  <si>
    <t>DEVIS QUANTITATIF ET ESTIMATIF  - ELECTRICITE</t>
  </si>
  <si>
    <t>Projet MAYELIA Shell ROUTE ANYAMA</t>
  </si>
  <si>
    <t xml:space="preserve"> - Câble VGV 3G1,5mm²</t>
  </si>
  <si>
    <t xml:space="preserve"> - Câble VGV 3G2,5mm²</t>
  </si>
  <si>
    <t>Branchement et Abonnement CIE 60A triphase</t>
  </si>
  <si>
    <t>Porte pleine</t>
  </si>
  <si>
    <t>Disjoncteur 4P 63 A</t>
  </si>
  <si>
    <t>Bobine MX 230V</t>
  </si>
  <si>
    <t>Repartiteur modulaire 4Px125A 15 trous</t>
  </si>
  <si>
    <t>Repartiteur 4Px63A</t>
  </si>
  <si>
    <t>Interrupteur différentiel 4x40A-300mA</t>
  </si>
  <si>
    <t>Disjoncteur DPN 10A</t>
  </si>
  <si>
    <t>Interrupteur différentiel 4x40A-30mA</t>
  </si>
  <si>
    <t>Disjoncteur DPN 16A</t>
  </si>
  <si>
    <t>Contacteur icT  2P25A  NO</t>
  </si>
  <si>
    <t>Interrupteur horaire 24h</t>
  </si>
  <si>
    <t xml:space="preserve">Disjoncteur 4P 63 A Départ Ligne de contrôle 
</t>
  </si>
  <si>
    <t xml:space="preserve">Disjoncteur C60N 4x20A Départ Compresseur d'air
7KW
  </t>
  </si>
  <si>
    <t xml:space="preserve">Disjoncteur C60N 4x16A Départ Pupitre répétiteur 2,2KW
</t>
  </si>
  <si>
    <t>Disjoncteur C60N 4x6A</t>
  </si>
  <si>
    <t xml:space="preserve">Voyant présence tension 230V </t>
  </si>
  <si>
    <t>Bouton arrêt d'urgence</t>
  </si>
  <si>
    <t xml:space="preserve">Disjoncteur C60N 4x20A </t>
  </si>
  <si>
    <t xml:space="preserve">Parafoudre 3P+N  IN 8KA </t>
  </si>
  <si>
    <t>Fil souple noir 16mm²</t>
  </si>
  <si>
    <t>Fil souple noir 10mm²</t>
  </si>
  <si>
    <t>Fil souple noir 6mm²</t>
  </si>
  <si>
    <t>Fil souple noir 4mm²</t>
  </si>
  <si>
    <t>Fil souple noir 1,5mm²</t>
  </si>
  <si>
    <t>Fil souple noir 2,5mm²</t>
  </si>
  <si>
    <t>Fil souple bleu 16mm²</t>
  </si>
  <si>
    <t xml:space="preserve">ml </t>
  </si>
  <si>
    <t>Fil souple bleu 10mm²</t>
  </si>
  <si>
    <t>Fil souple bleu 6mm²</t>
  </si>
  <si>
    <t>Fil souple bleu 4mm²</t>
  </si>
  <si>
    <t>Fil souple bleu 1,5mm²</t>
  </si>
  <si>
    <t>Fil souple bleu 2,5mm²</t>
  </si>
  <si>
    <t>Fil souple VJ 10mm²</t>
  </si>
  <si>
    <t xml:space="preserve">Embout 16mm²  </t>
  </si>
  <si>
    <t xml:space="preserve">Embout 10mm²  </t>
  </si>
  <si>
    <t xml:space="preserve">Embout 6mm²  </t>
  </si>
  <si>
    <t xml:space="preserve">Embout 2,5mm²  </t>
  </si>
  <si>
    <t xml:space="preserve">Bornier 16mm²  </t>
  </si>
  <si>
    <t xml:space="preserve">Bornier 4mm²  </t>
  </si>
  <si>
    <t xml:space="preserve">Bornier 2,5mm²  </t>
  </si>
  <si>
    <t>Collier colring</t>
  </si>
  <si>
    <t>pqt</t>
  </si>
  <si>
    <t xml:space="preserve">ruban d'étiqueteuse </t>
  </si>
  <si>
    <t>Petits lots d'accessoires (Cheville plastique № 12, Tire fond № 10, Scotch papier, Scotch électricien et autres…)</t>
  </si>
  <si>
    <t>ens</t>
  </si>
  <si>
    <t>Coffret modulaire prisma 5 rangés de 24 modules</t>
  </si>
  <si>
    <t xml:space="preserve">Contrôle Sécurel </t>
  </si>
  <si>
    <t>Mètre de cuivre nu 29mm²</t>
  </si>
  <si>
    <t>Cosse en C 96 mm</t>
  </si>
  <si>
    <t>Piquet de terre</t>
  </si>
  <si>
    <t xml:space="preserve">Cheville HKD Taille du filetage intérieur Ø 8mm </t>
  </si>
  <si>
    <t>Tige filetée M8</t>
  </si>
  <si>
    <t xml:space="preserve">
barre cuivre collecteur masse 15x4 REF: NSYECB1M153</t>
  </si>
  <si>
    <t>Isolateurs basse tension (femelle/femelle) IFFM625</t>
  </si>
  <si>
    <t>Accessoires divers de petits lol de fourniture</t>
  </si>
  <si>
    <t>ens.</t>
  </si>
  <si>
    <t>Barette de coupure de terre</t>
  </si>
  <si>
    <t xml:space="preserve">Interrupteur SA étanche </t>
  </si>
  <si>
    <t xml:space="preserve">Prise de courant 10/16A 2P+T étanche </t>
  </si>
  <si>
    <t>Câble HFG1000 3x1,mm²</t>
  </si>
  <si>
    <t>Tuyau cuivre 1/4</t>
  </si>
  <si>
    <t>Tuyau cuivre 1/2</t>
  </si>
  <si>
    <t>Support condenseur 1,5CV</t>
  </si>
  <si>
    <t>Armaflex 1/4 Ep13</t>
  </si>
  <si>
    <t>Armaflex 1/2 Ep13</t>
  </si>
  <si>
    <t xml:space="preserve">Bande Adhésive </t>
  </si>
  <si>
    <t>Tuyau PVC diam 32</t>
  </si>
  <si>
    <t>Câble HG1000 5x2,5mm²</t>
  </si>
  <si>
    <t>Goulotte 105X60</t>
  </si>
  <si>
    <t>Domino 16mm²</t>
  </si>
  <si>
    <t>Coude PVC diam 32</t>
  </si>
  <si>
    <t>Lg</t>
  </si>
  <si>
    <t>Té PVC diam 32</t>
  </si>
  <si>
    <t>Colle Néoprène (petite boîte)</t>
  </si>
  <si>
    <t>Collier Atlas</t>
  </si>
  <si>
    <t>Bande blanche</t>
  </si>
  <si>
    <t>Vis parker N°8</t>
  </si>
  <si>
    <t>Chevilles N°8</t>
  </si>
  <si>
    <t>Ciment blanc</t>
  </si>
  <si>
    <t>Dismatic</t>
  </si>
  <si>
    <t xml:space="preserve">Plaque blanche 2 modules Legrand
</t>
  </si>
  <si>
    <t xml:space="preserve">Support batibox 2 modules Legrand
</t>
  </si>
  <si>
    <t>Boîtes d'encastrement carrées 60x60 orange</t>
  </si>
  <si>
    <t>Tuyau cuivre 3/8</t>
  </si>
  <si>
    <t>Tuyau cuivre 5/8</t>
  </si>
  <si>
    <t>support condenseur 3CV</t>
  </si>
  <si>
    <t>Armaflex 3/8 Ep13</t>
  </si>
  <si>
    <t>Armaflex 5/8 Ep13</t>
  </si>
  <si>
    <t>Colle tangit 1kg</t>
  </si>
  <si>
    <t>Projet MAYELIA Modèle Shell Université</t>
  </si>
  <si>
    <r>
      <rPr>
        <b/>
        <sz val="20"/>
        <color rgb="FFFF0000"/>
        <rFont val="Century Gothic"/>
        <family val="2"/>
      </rPr>
      <t>DEVIS COMPLEMENTAIRE</t>
    </r>
    <r>
      <rPr>
        <b/>
        <sz val="20"/>
        <rFont val="Century Gothic"/>
        <family val="2"/>
      </rPr>
      <t xml:space="preserve"> - ELECTRICITE</t>
    </r>
  </si>
  <si>
    <t>DISTRIBUTIONS PRINCIPALES</t>
  </si>
  <si>
    <r>
      <t xml:space="preserve">F/P PVC </t>
    </r>
    <r>
      <rPr>
        <sz val="10"/>
        <rFont val="Garamond"/>
        <family val="1"/>
      </rPr>
      <t xml:space="preserve">Ø 75 </t>
    </r>
  </si>
  <si>
    <t xml:space="preserve">F/P Grillage avertisseur </t>
  </si>
  <si>
    <t xml:space="preserve">LIAISON D’EQUIPOTENTIEL </t>
  </si>
  <si>
    <t>F/P Fil TH 2,5mm² Vert/jaune</t>
  </si>
  <si>
    <t>F/P de tube orange diam 9</t>
  </si>
  <si>
    <t>Boîte à boutons vide Osmoz - 1 trou - couvercle jaune -IP 66 Réf. 024201</t>
  </si>
  <si>
    <t>3.2</t>
  </si>
  <si>
    <t xml:space="preserve">Câble souple 1,5mm² noir  </t>
  </si>
  <si>
    <t>3.3</t>
  </si>
  <si>
    <t>Câble souple bleu 1,5mm²</t>
  </si>
  <si>
    <t>F/P Liaison entre la niche CIE/ Coffret électrique en câble HFG1000 4x25mm²</t>
  </si>
  <si>
    <t>Pousse tube</t>
  </si>
  <si>
    <t>Ouverture de tranchée et fermeture</t>
  </si>
  <si>
    <t>Divers accessoires</t>
  </si>
  <si>
    <t>1.4</t>
  </si>
  <si>
    <t>1.5</t>
  </si>
  <si>
    <t>1.6</t>
  </si>
  <si>
    <t xml:space="preserve">Split mural 3CV R410A MIDEA </t>
  </si>
  <si>
    <t xml:space="preserve">Split mural 1,5CV R410A MIDEA </t>
  </si>
  <si>
    <t xml:space="preserve"> - Tube orange Ø 11</t>
  </si>
  <si>
    <t xml:space="preserve"> - Tube orange Ø 13</t>
  </si>
  <si>
    <r>
      <t>Cosse en C 76 mm</t>
    </r>
    <r>
      <rPr>
        <vertAlign val="superscript"/>
        <sz val="12"/>
        <color rgb="FFFF0000"/>
        <rFont val="Garamond"/>
        <family val="1"/>
      </rPr>
      <t>2</t>
    </r>
  </si>
  <si>
    <t xml:space="preserve"> BUDGET DE  ELECTRICITE  CLIMATISATION -MAYELIA</t>
  </si>
  <si>
    <t>AYAMA</t>
  </si>
  <si>
    <t>ELECTRICITE ET CLIM</t>
  </si>
  <si>
    <t>DATE : 24/01/2025</t>
  </si>
  <si>
    <t>N°/</t>
  </si>
  <si>
    <t xml:space="preserve">MONTANT CA VENTE: </t>
  </si>
  <si>
    <t>LIBELLE</t>
  </si>
  <si>
    <t xml:space="preserve">MONTANT </t>
  </si>
  <si>
    <t>REALISATIONS</t>
  </si>
  <si>
    <t>ECART</t>
  </si>
  <si>
    <t>%</t>
  </si>
  <si>
    <t>01</t>
  </si>
  <si>
    <t xml:space="preserve">ACHATS </t>
  </si>
  <si>
    <t>02</t>
  </si>
  <si>
    <t>SOUS TRAITANCE</t>
  </si>
  <si>
    <t>03</t>
  </si>
  <si>
    <t>OUTILLAGE</t>
  </si>
  <si>
    <t>04</t>
  </si>
  <si>
    <t xml:space="preserve">TRANSPORT </t>
  </si>
  <si>
    <t>05</t>
  </si>
  <si>
    <t>SUPERVISION</t>
  </si>
  <si>
    <t>06</t>
  </si>
  <si>
    <t>MAIN D'ŒUVRE</t>
  </si>
  <si>
    <t>07</t>
  </si>
  <si>
    <t>TOTAL</t>
  </si>
  <si>
    <t>08</t>
  </si>
  <si>
    <t>FRAIS DE NEGOCIATION</t>
  </si>
  <si>
    <t>09</t>
  </si>
  <si>
    <t>COUT DU PROJET</t>
  </si>
  <si>
    <t>MARGE BRUTE</t>
  </si>
  <si>
    <t>Visa du Directeur Général</t>
  </si>
  <si>
    <t>-</t>
  </si>
  <si>
    <t>MISE EN ŒUVRE</t>
  </si>
  <si>
    <t>Ens</t>
  </si>
  <si>
    <t>Barrette de coupure de terre</t>
  </si>
  <si>
    <t xml:space="preserve">F/P PVC Ø 75 </t>
  </si>
  <si>
    <r>
      <rPr>
        <b/>
        <sz val="12"/>
        <color rgb="FFFF0000"/>
        <rFont val="Garamond"/>
        <family val="1"/>
      </rPr>
      <t>DEVIS COMPLEMENTAIRE</t>
    </r>
    <r>
      <rPr>
        <b/>
        <sz val="12"/>
        <rFont val="Garamond"/>
        <family val="1"/>
      </rPr>
      <t xml:space="preserve"> - ELECTRICITE</t>
    </r>
  </si>
  <si>
    <t>Sous total  2</t>
  </si>
  <si>
    <t>TOTAL HT</t>
  </si>
  <si>
    <t>TVA 18%</t>
  </si>
  <si>
    <t>TOTAL TTC</t>
  </si>
  <si>
    <t>kg</t>
  </si>
  <si>
    <t>Colle tangit tube</t>
  </si>
  <si>
    <t>Kg</t>
  </si>
  <si>
    <t>TOTAL GENERAL</t>
  </si>
  <si>
    <t>DEVIS N°0063/2025</t>
  </si>
  <si>
    <t>CONDITIONS COMMERCIALES</t>
  </si>
  <si>
    <t>Arrêté le présent devis à la somme de :</t>
  </si>
  <si>
    <t>SERVICE COMMERCIAL</t>
  </si>
  <si>
    <t>ACHAT</t>
  </si>
  <si>
    <t>MARGE</t>
  </si>
  <si>
    <t>MO</t>
  </si>
  <si>
    <t>PV</t>
  </si>
  <si>
    <t>CON</t>
  </si>
  <si>
    <t>Dix-sept millions sept cent quatre-vingt-cinq mille trois cent soixante et onze Francs CFA</t>
  </si>
  <si>
    <t>Date : 27/01/2025</t>
  </si>
  <si>
    <t>TRAVAUX D'ELECTRICITE - MAYELIA Shell ROUTE ANYAMA</t>
  </si>
  <si>
    <t>Suite 1/1 du devis N°0063/2025</t>
  </si>
  <si>
    <r>
      <rPr>
        <b/>
        <sz val="12"/>
        <rFont val="Garamond"/>
        <family val="1"/>
      </rPr>
      <t>Validité de l'offre</t>
    </r>
    <r>
      <rPr>
        <sz val="12"/>
        <rFont val="Garamond"/>
        <family val="1"/>
      </rPr>
      <t xml:space="preserve"> : 01 Mois</t>
    </r>
  </si>
  <si>
    <r>
      <rPr>
        <b/>
        <sz val="12"/>
        <rFont val="Garamond"/>
        <family val="1"/>
      </rPr>
      <t>Délai d'exécution des travaux</t>
    </r>
    <r>
      <rPr>
        <sz val="12"/>
        <rFont val="Garamond"/>
        <family val="1"/>
      </rPr>
      <t xml:space="preserve"> : 28 jours</t>
    </r>
  </si>
  <si>
    <t>Conditions de règlement :</t>
  </si>
  <si>
    <t xml:space="preserve"> - Avance de démarrage 40%</t>
  </si>
  <si>
    <t xml:space="preserve"> - 50% de taux de réalisation : Acompte 30% </t>
  </si>
  <si>
    <t xml:space="preserve"> - 70% de taux de réalisation : Acompte 20% </t>
  </si>
  <si>
    <t xml:space="preserve"> - Livraison des travaux : Solde 10%</t>
  </si>
  <si>
    <t>B</t>
  </si>
  <si>
    <t>C</t>
  </si>
  <si>
    <t>3.4</t>
  </si>
  <si>
    <t>3.5</t>
  </si>
  <si>
    <t>3.6</t>
  </si>
  <si>
    <t>4.1</t>
  </si>
  <si>
    <t>4.2</t>
  </si>
  <si>
    <t>4.3</t>
  </si>
  <si>
    <t>5.1</t>
  </si>
  <si>
    <t>5.2</t>
  </si>
  <si>
    <t>5.3</t>
  </si>
  <si>
    <t>5.4</t>
  </si>
  <si>
    <t>6.1</t>
  </si>
  <si>
    <t>F/P Raccordement CIE</t>
  </si>
  <si>
    <t>F/P Tableaux de distribution</t>
  </si>
  <si>
    <t>F/P Distribution secondaire</t>
  </si>
  <si>
    <t>F/P Petits appareillages</t>
  </si>
  <si>
    <t>F/P Appareillage</t>
  </si>
  <si>
    <t>F/P Mise à la terre</t>
  </si>
  <si>
    <t>F/P Eclairage extérieur</t>
  </si>
  <si>
    <t>F/P PISTE DE CONTRÔLE TECHNIQUE</t>
  </si>
  <si>
    <t>F/P ELECTRICITE</t>
  </si>
  <si>
    <t>Remise spéciale</t>
  </si>
  <si>
    <t>Dix-sept millions sept cent mille Francs CFA</t>
  </si>
  <si>
    <t>Deux millions huit cent vingt-quatre mille huit cent quarante-six Francs CFA</t>
  </si>
  <si>
    <t>DEVIS N°0064/2025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</si>
</sst>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* #,##0.00\ _€_-;\-* #,##0.00\ _€_-;_-* &quot;-&quot;??\ _€_-;_-@_-"/>
    <numFmt numFmtId="165" formatCode="#,##0.000\ _F;[Red]\-#,##0.000\ _F"/>
    <numFmt numFmtId="166" formatCode="_-* #,##0\ _€_-;\-* #,##0\ _€_-;_-* &quot;-&quot;??\ _€_-;_-@_-"/>
    <numFmt numFmtId="167" formatCode="_-* #,##0.00\ _F_-;\-* #,##0.00\ _F_-;_-* &quot;-&quot;??\ _F_-;_-@_-"/>
    <numFmt numFmtId="168" formatCode="_-* #,##0\ _F_-;\-* #,##0\ _F_-;_-* &quot;-&quot;??\ _F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20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20"/>
      <color rgb="FFFF0000"/>
      <name val="Century Gothic"/>
      <family val="2"/>
    </font>
    <font>
      <sz val="1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2"/>
      <name val="Garamond"/>
      <family val="1"/>
    </font>
    <font>
      <sz val="12"/>
      <color rgb="FFFF0000"/>
      <name val="Garamond"/>
      <family val="1"/>
    </font>
    <font>
      <vertAlign val="superscript"/>
      <sz val="12"/>
      <color rgb="FFFF0000"/>
      <name val="Garamond"/>
      <family val="1"/>
    </font>
    <font>
      <b/>
      <u/>
      <sz val="15"/>
      <color theme="0"/>
      <name val="Garamond"/>
      <family val="1"/>
    </font>
    <font>
      <sz val="11"/>
      <name val="Calibri"/>
      <family val="2"/>
      <scheme val="minor"/>
    </font>
    <font>
      <b/>
      <u/>
      <sz val="13"/>
      <color theme="0"/>
      <name val="Garamond"/>
      <family val="1"/>
    </font>
    <font>
      <b/>
      <u/>
      <sz val="16"/>
      <color theme="0"/>
      <name val="Garamond"/>
      <family val="1"/>
    </font>
    <font>
      <b/>
      <sz val="15"/>
      <color theme="1"/>
      <name val="Garamond"/>
      <family val="1"/>
    </font>
    <font>
      <b/>
      <sz val="15"/>
      <name val="Garamond"/>
      <family val="1"/>
    </font>
    <font>
      <sz val="15"/>
      <color theme="1"/>
      <name val="Garamond"/>
      <family val="1"/>
    </font>
    <font>
      <sz val="15"/>
      <name val="Garamond"/>
      <family val="1"/>
    </font>
    <font>
      <b/>
      <sz val="20"/>
      <color theme="1"/>
      <name val="Garamond"/>
      <family val="1"/>
    </font>
    <font>
      <b/>
      <sz val="20"/>
      <color rgb="FFFF0000"/>
      <name val="Garamond"/>
      <family val="1"/>
    </font>
    <font>
      <b/>
      <u val="singleAccounting"/>
      <sz val="12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A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15" borderId="1" applyNumberFormat="0" applyAlignment="0" applyProtection="0"/>
    <xf numFmtId="0" fontId="7" fillId="0" borderId="2" applyNumberFormat="0" applyFill="0" applyAlignment="0" applyProtection="0"/>
    <xf numFmtId="0" fontId="2" fillId="4" borderId="3" applyNumberFormat="0" applyFont="0" applyAlignment="0" applyProtection="0"/>
    <xf numFmtId="0" fontId="8" fillId="7" borderId="1" applyNumberFormat="0" applyAlignment="0" applyProtection="0"/>
    <xf numFmtId="0" fontId="9" fillId="16" borderId="0" applyNumberFormat="0" applyBorder="0" applyAlignment="0" applyProtection="0"/>
    <xf numFmtId="40" fontId="2" fillId="0" borderId="0" applyFon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11" fillId="6" borderId="0" applyNumberFormat="0" applyBorder="0" applyAlignment="0" applyProtection="0"/>
    <xf numFmtId="0" fontId="12" fillId="15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7" borderId="9" applyNumberFormat="0" applyAlignment="0" applyProtection="0"/>
    <xf numFmtId="41" fontId="1" fillId="0" borderId="0" applyFont="0" applyFill="0" applyBorder="0" applyAlignment="0" applyProtection="0"/>
    <xf numFmtId="0" fontId="29" fillId="0" borderId="0">
      <protection locked="0"/>
    </xf>
    <xf numFmtId="0" fontId="30" fillId="0" borderId="0">
      <protection locked="0"/>
    </xf>
    <xf numFmtId="167" fontId="30" fillId="0" borderId="0">
      <protection locked="0"/>
    </xf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vertical="center" wrapText="1"/>
    </xf>
    <xf numFmtId="0" fontId="21" fillId="0" borderId="12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left" vertical="center" wrapText="1" indent="1"/>
    </xf>
    <xf numFmtId="0" fontId="20" fillId="0" borderId="11" xfId="2" applyFont="1" applyBorder="1" applyAlignment="1">
      <alignment horizontal="left" vertical="center" wrapText="1" indent="1"/>
    </xf>
    <xf numFmtId="0" fontId="21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wrapText="1"/>
    </xf>
    <xf numFmtId="0" fontId="0" fillId="0" borderId="14" xfId="0" applyBorder="1"/>
    <xf numFmtId="0" fontId="26" fillId="0" borderId="17" xfId="0" applyFont="1" applyBorder="1" applyAlignment="1">
      <alignment horizontal="left" indent="1"/>
    </xf>
    <xf numFmtId="0" fontId="20" fillId="0" borderId="10" xfId="2" applyFont="1" applyBorder="1" applyAlignment="1">
      <alignment vertical="center"/>
    </xf>
    <xf numFmtId="0" fontId="21" fillId="0" borderId="18" xfId="2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wrapText="1" indent="1"/>
    </xf>
    <xf numFmtId="0" fontId="20" fillId="0" borderId="17" xfId="2" applyFont="1" applyBorder="1" applyAlignment="1">
      <alignment horizontal="left" vertical="center" wrapText="1" indent="1"/>
    </xf>
    <xf numFmtId="0" fontId="27" fillId="0" borderId="0" xfId="0" applyFont="1"/>
    <xf numFmtId="165" fontId="21" fillId="0" borderId="12" xfId="33" applyNumberFormat="1" applyFont="1" applyBorder="1" applyAlignment="1" applyProtection="1">
      <alignment horizontal="center" vertical="center"/>
    </xf>
    <xf numFmtId="38" fontId="21" fillId="0" borderId="12" xfId="33" applyNumberFormat="1" applyFont="1" applyBorder="1" applyAlignment="1" applyProtection="1">
      <alignment horizontal="center" vertical="center"/>
    </xf>
    <xf numFmtId="165" fontId="21" fillId="0" borderId="13" xfId="33" applyNumberFormat="1" applyFont="1" applyBorder="1" applyAlignment="1" applyProtection="1">
      <alignment horizontal="center" vertical="center"/>
    </xf>
    <xf numFmtId="38" fontId="21" fillId="0" borderId="13" xfId="33" applyNumberFormat="1" applyFont="1" applyBorder="1" applyAlignment="1" applyProtection="1">
      <alignment horizontal="center" vertical="center"/>
    </xf>
    <xf numFmtId="165" fontId="21" fillId="0" borderId="18" xfId="33" applyNumberFormat="1" applyFont="1" applyBorder="1" applyAlignment="1" applyProtection="1">
      <alignment horizontal="center" vertical="center"/>
    </xf>
    <xf numFmtId="38" fontId="21" fillId="0" borderId="18" xfId="33" applyNumberFormat="1" applyFont="1" applyBorder="1" applyAlignment="1" applyProtection="1">
      <alignment horizontal="center" vertical="center"/>
    </xf>
    <xf numFmtId="2" fontId="20" fillId="0" borderId="11" xfId="33" applyNumberFormat="1" applyFont="1" applyBorder="1" applyAlignment="1" applyProtection="1">
      <alignment horizontal="center" vertical="center"/>
    </xf>
    <xf numFmtId="38" fontId="20" fillId="0" borderId="11" xfId="33" applyNumberFormat="1" applyFont="1" applyBorder="1" applyAlignment="1" applyProtection="1">
      <alignment horizontal="center" vertical="center"/>
    </xf>
    <xf numFmtId="0" fontId="20" fillId="0" borderId="24" xfId="2" applyFont="1" applyBorder="1" applyAlignment="1">
      <alignment vertical="center"/>
    </xf>
    <xf numFmtId="0" fontId="20" fillId="0" borderId="25" xfId="2" applyFont="1" applyBorder="1" applyAlignment="1">
      <alignment vertical="center"/>
    </xf>
    <xf numFmtId="0" fontId="21" fillId="0" borderId="22" xfId="2" applyFont="1" applyBorder="1" applyAlignment="1">
      <alignment horizontal="center" vertical="center"/>
    </xf>
    <xf numFmtId="38" fontId="21" fillId="0" borderId="23" xfId="33" applyNumberFormat="1" applyFont="1" applyBorder="1" applyAlignment="1" applyProtection="1">
      <alignment horizontal="center" vertical="center"/>
    </xf>
    <xf numFmtId="0" fontId="21" fillId="0" borderId="26" xfId="2" applyFont="1" applyBorder="1" applyAlignment="1">
      <alignment horizontal="center" vertical="center"/>
    </xf>
    <xf numFmtId="38" fontId="21" fillId="0" borderId="27" xfId="33" applyNumberFormat="1" applyFont="1" applyBorder="1" applyAlignment="1" applyProtection="1">
      <alignment horizontal="center" vertical="center"/>
    </xf>
    <xf numFmtId="0" fontId="21" fillId="0" borderId="28" xfId="2" applyFont="1" applyBorder="1" applyAlignment="1">
      <alignment horizontal="center" vertical="center"/>
    </xf>
    <xf numFmtId="38" fontId="21" fillId="0" borderId="29" xfId="33" applyNumberFormat="1" applyFont="1" applyBorder="1" applyAlignment="1" applyProtection="1">
      <alignment horizontal="center" vertical="center"/>
    </xf>
    <xf numFmtId="49" fontId="20" fillId="0" borderId="30" xfId="1" applyNumberFormat="1" applyFont="1" applyFill="1" applyBorder="1" applyAlignment="1">
      <alignment horizontal="center" vertical="center"/>
    </xf>
    <xf numFmtId="38" fontId="20" fillId="0" borderId="31" xfId="33" applyNumberFormat="1" applyFont="1" applyBorder="1" applyAlignment="1" applyProtection="1">
      <alignment horizontal="right" vertical="center"/>
    </xf>
    <xf numFmtId="38" fontId="20" fillId="0" borderId="32" xfId="33" applyNumberFormat="1" applyFont="1" applyBorder="1" applyAlignment="1" applyProtection="1">
      <alignment horizontal="right" vertical="center"/>
    </xf>
    <xf numFmtId="0" fontId="26" fillId="0" borderId="30" xfId="0" applyFont="1" applyBorder="1" applyAlignment="1">
      <alignment horizontal="center"/>
    </xf>
    <xf numFmtId="166" fontId="24" fillId="0" borderId="32" xfId="1" applyNumberFormat="1" applyFont="1" applyBorder="1" applyAlignment="1">
      <alignment horizontal="center"/>
    </xf>
    <xf numFmtId="166" fontId="20" fillId="0" borderId="31" xfId="1" applyNumberFormat="1" applyFont="1" applyFill="1" applyBorder="1" applyAlignment="1">
      <alignment horizontal="right" vertical="center"/>
    </xf>
    <xf numFmtId="0" fontId="26" fillId="0" borderId="30" xfId="0" applyFont="1" applyBorder="1" applyAlignment="1">
      <alignment horizontal="center" vertical="center"/>
    </xf>
    <xf numFmtId="38" fontId="25" fillId="0" borderId="34" xfId="0" applyNumberFormat="1" applyFont="1" applyBorder="1"/>
    <xf numFmtId="49" fontId="20" fillId="0" borderId="38" xfId="1" applyNumberFormat="1" applyFont="1" applyFill="1" applyBorder="1" applyAlignment="1">
      <alignment horizontal="center" vertical="center"/>
    </xf>
    <xf numFmtId="0" fontId="20" fillId="0" borderId="16" xfId="2" applyFont="1" applyBorder="1" applyAlignment="1">
      <alignment horizontal="left" vertical="center" wrapText="1" indent="1"/>
    </xf>
    <xf numFmtId="0" fontId="20" fillId="0" borderId="16" xfId="2" applyFont="1" applyBorder="1" applyAlignment="1">
      <alignment horizontal="center" vertical="center"/>
    </xf>
    <xf numFmtId="2" fontId="20" fillId="0" borderId="16" xfId="33" applyNumberFormat="1" applyFont="1" applyBorder="1" applyAlignment="1" applyProtection="1">
      <alignment horizontal="center" vertical="center"/>
    </xf>
    <xf numFmtId="38" fontId="20" fillId="0" borderId="16" xfId="33" applyNumberFormat="1" applyFont="1" applyBorder="1" applyAlignment="1" applyProtection="1">
      <alignment horizontal="center" vertical="center"/>
    </xf>
    <xf numFmtId="166" fontId="20" fillId="0" borderId="39" xfId="1" applyNumberFormat="1" applyFont="1" applyFill="1" applyBorder="1" applyAlignment="1">
      <alignment horizontal="right" vertical="center"/>
    </xf>
    <xf numFmtId="0" fontId="33" fillId="0" borderId="0" xfId="0" applyFont="1"/>
    <xf numFmtId="0" fontId="34" fillId="0" borderId="0" xfId="0" applyFont="1"/>
    <xf numFmtId="0" fontId="36" fillId="0" borderId="12" xfId="2" applyFont="1" applyBorder="1" applyAlignment="1">
      <alignment vertical="center"/>
    </xf>
    <xf numFmtId="0" fontId="36" fillId="0" borderId="12" xfId="2" applyFont="1" applyBorder="1" applyAlignment="1">
      <alignment vertical="center" wrapText="1"/>
    </xf>
    <xf numFmtId="0" fontId="35" fillId="0" borderId="12" xfId="2" applyFont="1" applyBorder="1" applyAlignment="1">
      <alignment horizontal="center" vertical="center"/>
    </xf>
    <xf numFmtId="0" fontId="35" fillId="0" borderId="12" xfId="2" applyFont="1" applyBorder="1" applyAlignment="1">
      <alignment horizontal="center" vertical="center" wrapText="1"/>
    </xf>
    <xf numFmtId="165" fontId="35" fillId="0" borderId="12" xfId="33" applyNumberFormat="1" applyFont="1" applyFill="1" applyBorder="1" applyAlignment="1">
      <alignment horizontal="center" vertical="center"/>
    </xf>
    <xf numFmtId="38" fontId="35" fillId="0" borderId="12" xfId="33" applyNumberFormat="1" applyFont="1" applyFill="1" applyBorder="1" applyAlignment="1">
      <alignment horizontal="center" vertical="center"/>
    </xf>
    <xf numFmtId="0" fontId="35" fillId="0" borderId="12" xfId="2" applyFont="1" applyBorder="1" applyAlignment="1">
      <alignment horizontal="left" vertical="center" indent="1"/>
    </xf>
    <xf numFmtId="0" fontId="35" fillId="0" borderId="12" xfId="2" applyFont="1" applyBorder="1" applyAlignment="1">
      <alignment horizontal="left" vertical="center" wrapText="1" indent="1"/>
    </xf>
    <xf numFmtId="38" fontId="35" fillId="0" borderId="12" xfId="33" applyNumberFormat="1" applyFont="1" applyFill="1" applyBorder="1" applyAlignment="1">
      <alignment horizontal="right" vertical="center"/>
    </xf>
    <xf numFmtId="49" fontId="36" fillId="0" borderId="12" xfId="1" applyNumberFormat="1" applyFont="1" applyFill="1" applyBorder="1" applyAlignment="1">
      <alignment horizontal="left" vertical="center" indent="1"/>
    </xf>
    <xf numFmtId="0" fontId="36" fillId="0" borderId="12" xfId="2" applyFont="1" applyBorder="1" applyAlignment="1">
      <alignment horizontal="left" vertical="center" wrapText="1" indent="1"/>
    </xf>
    <xf numFmtId="0" fontId="36" fillId="0" borderId="12" xfId="2" applyFont="1" applyBorder="1" applyAlignment="1">
      <alignment horizontal="center" vertical="center"/>
    </xf>
    <xf numFmtId="2" fontId="36" fillId="0" borderId="12" xfId="33" applyNumberFormat="1" applyFont="1" applyFill="1" applyBorder="1" applyAlignment="1">
      <alignment horizontal="center" vertical="center"/>
    </xf>
    <xf numFmtId="38" fontId="36" fillId="0" borderId="12" xfId="33" applyNumberFormat="1" applyFont="1" applyFill="1" applyBorder="1" applyAlignment="1">
      <alignment horizontal="right" vertical="center"/>
    </xf>
    <xf numFmtId="0" fontId="37" fillId="0" borderId="12" xfId="2" applyFont="1" applyBorder="1" applyAlignment="1">
      <alignment horizontal="right" vertical="center" wrapText="1" indent="1"/>
    </xf>
    <xf numFmtId="0" fontId="34" fillId="0" borderId="12" xfId="0" applyFont="1" applyBorder="1" applyAlignment="1">
      <alignment horizontal="left" indent="1"/>
    </xf>
    <xf numFmtId="166" fontId="33" fillId="0" borderId="12" xfId="1" applyNumberFormat="1" applyFont="1" applyBorder="1" applyAlignment="1">
      <alignment horizontal="center"/>
    </xf>
    <xf numFmtId="0" fontId="34" fillId="0" borderId="12" xfId="0" applyFont="1" applyBorder="1" applyAlignment="1">
      <alignment horizontal="left" vertical="center" indent="1"/>
    </xf>
    <xf numFmtId="38" fontId="36" fillId="0" borderId="12" xfId="33" applyNumberFormat="1" applyFont="1" applyFill="1" applyBorder="1" applyAlignment="1">
      <alignment horizontal="center" vertical="center"/>
    </xf>
    <xf numFmtId="166" fontId="36" fillId="0" borderId="12" xfId="1" applyNumberFormat="1" applyFont="1" applyFill="1" applyBorder="1" applyAlignment="1">
      <alignment horizontal="right" vertical="center"/>
    </xf>
    <xf numFmtId="0" fontId="33" fillId="0" borderId="12" xfId="0" applyFont="1" applyBorder="1" applyAlignment="1">
      <alignment horizontal="left" vertical="center" indent="1"/>
    </xf>
    <xf numFmtId="0" fontId="38" fillId="0" borderId="12" xfId="0" applyFont="1" applyBorder="1" applyAlignment="1">
      <alignment horizontal="left" vertical="center" indent="1"/>
    </xf>
    <xf numFmtId="0" fontId="38" fillId="0" borderId="12" xfId="2" applyFont="1" applyBorder="1" applyAlignment="1">
      <alignment horizontal="right" vertical="center" wrapText="1" indent="1"/>
    </xf>
    <xf numFmtId="0" fontId="38" fillId="0" borderId="12" xfId="2" applyFont="1" applyBorder="1" applyAlignment="1">
      <alignment horizontal="center" vertical="center"/>
    </xf>
    <xf numFmtId="2" fontId="38" fillId="0" borderId="12" xfId="33" applyNumberFormat="1" applyFont="1" applyBorder="1" applyAlignment="1" applyProtection="1">
      <alignment horizontal="center" vertical="center"/>
    </xf>
    <xf numFmtId="38" fontId="38" fillId="0" borderId="12" xfId="33" applyNumberFormat="1" applyFont="1" applyBorder="1" applyAlignment="1" applyProtection="1">
      <alignment horizontal="center" vertical="center"/>
    </xf>
    <xf numFmtId="166" fontId="38" fillId="0" borderId="12" xfId="1" applyNumberFormat="1" applyFont="1" applyFill="1" applyBorder="1" applyAlignment="1">
      <alignment horizontal="right" vertical="center"/>
    </xf>
    <xf numFmtId="0" fontId="33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center" vertical="center"/>
    </xf>
    <xf numFmtId="164" fontId="36" fillId="0" borderId="12" xfId="1" applyFont="1" applyBorder="1" applyAlignment="1">
      <alignment horizontal="center" vertical="center"/>
    </xf>
    <xf numFmtId="166" fontId="36" fillId="0" borderId="12" xfId="1" applyNumberFormat="1" applyFont="1" applyFill="1" applyBorder="1" applyAlignment="1">
      <alignment horizontal="center" vertical="center"/>
    </xf>
    <xf numFmtId="166" fontId="34" fillId="0" borderId="12" xfId="1" applyNumberFormat="1" applyFont="1" applyBorder="1" applyAlignment="1">
      <alignment horizontal="center"/>
    </xf>
    <xf numFmtId="0" fontId="34" fillId="0" borderId="12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/>
    </xf>
    <xf numFmtId="0" fontId="35" fillId="0" borderId="12" xfId="2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8" fontId="34" fillId="0" borderId="12" xfId="0" applyNumberFormat="1" applyFont="1" applyBorder="1" applyAlignment="1">
      <alignment vertical="center"/>
    </xf>
    <xf numFmtId="0" fontId="35" fillId="0" borderId="12" xfId="2" applyFont="1" applyBorder="1" applyAlignment="1">
      <alignment horizontal="left" vertical="center" wrapText="1"/>
    </xf>
    <xf numFmtId="0" fontId="33" fillId="0" borderId="12" xfId="33" applyNumberFormat="1" applyFont="1" applyFill="1" applyBorder="1" applyAlignment="1">
      <alignment horizontal="center" vertical="center"/>
    </xf>
    <xf numFmtId="0" fontId="35" fillId="0" borderId="12" xfId="2" applyFont="1" applyBorder="1" applyAlignment="1">
      <alignment horizontal="left" vertical="center"/>
    </xf>
    <xf numFmtId="0" fontId="36" fillId="0" borderId="12" xfId="2" applyFont="1" applyBorder="1" applyAlignment="1">
      <alignment horizontal="left" vertical="center"/>
    </xf>
    <xf numFmtId="0" fontId="36" fillId="0" borderId="12" xfId="2" applyFont="1" applyBorder="1" applyAlignment="1">
      <alignment horizontal="left" vertical="center" indent="1"/>
    </xf>
    <xf numFmtId="2" fontId="33" fillId="0" borderId="12" xfId="33" applyNumberFormat="1" applyFont="1" applyFill="1" applyBorder="1" applyAlignment="1">
      <alignment horizontal="center" vertical="center"/>
    </xf>
    <xf numFmtId="41" fontId="38" fillId="0" borderId="12" xfId="46" applyFont="1" applyBorder="1" applyAlignment="1" applyProtection="1">
      <alignment horizontal="center" vertical="center"/>
    </xf>
    <xf numFmtId="0" fontId="38" fillId="0" borderId="12" xfId="2" applyFont="1" applyBorder="1" applyAlignment="1">
      <alignment horizontal="right" vertical="center"/>
    </xf>
    <xf numFmtId="0" fontId="38" fillId="0" borderId="12" xfId="2" applyFont="1" applyBorder="1" applyAlignment="1">
      <alignment horizontal="right" vertical="center" indent="1"/>
    </xf>
    <xf numFmtId="0" fontId="36" fillId="0" borderId="12" xfId="33" applyNumberFormat="1" applyFont="1" applyFill="1" applyBorder="1" applyAlignment="1">
      <alignment horizontal="center" vertical="center"/>
    </xf>
    <xf numFmtId="0" fontId="36" fillId="0" borderId="12" xfId="2" applyFont="1" applyBorder="1" applyAlignment="1">
      <alignment horizontal="left" vertical="center" wrapText="1"/>
    </xf>
    <xf numFmtId="0" fontId="37" fillId="0" borderId="12" xfId="2" applyFont="1" applyBorder="1" applyAlignment="1">
      <alignment horizontal="right" vertical="center"/>
    </xf>
    <xf numFmtId="0" fontId="33" fillId="0" borderId="12" xfId="0" applyFont="1" applyBorder="1"/>
    <xf numFmtId="38" fontId="34" fillId="0" borderId="12" xfId="0" applyNumberFormat="1" applyFont="1" applyBorder="1"/>
    <xf numFmtId="0" fontId="35" fillId="0" borderId="12" xfId="33" applyNumberFormat="1" applyFont="1" applyFill="1" applyBorder="1" applyAlignment="1">
      <alignment horizontal="center" vertical="center"/>
    </xf>
    <xf numFmtId="0" fontId="38" fillId="0" borderId="12" xfId="33" applyNumberFormat="1" applyFont="1" applyBorder="1" applyAlignment="1" applyProtection="1">
      <alignment horizontal="center" vertical="center"/>
    </xf>
    <xf numFmtId="0" fontId="36" fillId="0" borderId="12" xfId="1" applyNumberFormat="1" applyFont="1" applyBorder="1" applyAlignment="1">
      <alignment horizontal="center" vertical="center"/>
    </xf>
    <xf numFmtId="166" fontId="33" fillId="0" borderId="0" xfId="1" applyNumberFormat="1" applyFont="1"/>
    <xf numFmtId="0" fontId="33" fillId="0" borderId="0" xfId="0" applyFont="1" applyAlignment="1">
      <alignment horizontal="center" vertical="center"/>
    </xf>
    <xf numFmtId="0" fontId="41" fillId="19" borderId="0" xfId="0" applyFont="1" applyFill="1"/>
    <xf numFmtId="0" fontId="43" fillId="22" borderId="0" xfId="0" applyFont="1" applyFill="1" applyAlignment="1">
      <alignment horizontal="center" vertical="center" wrapText="1"/>
    </xf>
    <xf numFmtId="0" fontId="42" fillId="22" borderId="0" xfId="0" applyFont="1" applyFill="1" applyAlignment="1">
      <alignment vertical="center" wrapText="1"/>
    </xf>
    <xf numFmtId="0" fontId="41" fillId="22" borderId="0" xfId="0" applyFont="1" applyFill="1"/>
    <xf numFmtId="0" fontId="44" fillId="23" borderId="12" xfId="0" applyFont="1" applyFill="1" applyBorder="1"/>
    <xf numFmtId="166" fontId="45" fillId="23" borderId="12" xfId="1" applyNumberFormat="1" applyFont="1" applyFill="1" applyBorder="1" applyAlignment="1">
      <alignment horizontal="right"/>
    </xf>
    <xf numFmtId="0" fontId="46" fillId="0" borderId="0" xfId="0" applyFont="1" applyAlignment="1">
      <alignment horizontal="center" vertical="center"/>
    </xf>
    <xf numFmtId="0" fontId="0" fillId="19" borderId="0" xfId="0" applyFill="1"/>
    <xf numFmtId="0" fontId="46" fillId="0" borderId="12" xfId="0" applyFont="1" applyBorder="1" applyAlignment="1">
      <alignment horizontal="center"/>
    </xf>
    <xf numFmtId="0" fontId="46" fillId="0" borderId="12" xfId="0" applyFont="1" applyBorder="1"/>
    <xf numFmtId="166" fontId="46" fillId="0" borderId="12" xfId="1" applyNumberFormat="1" applyFont="1" applyBorder="1"/>
    <xf numFmtId="10" fontId="46" fillId="0" borderId="12" xfId="50" applyNumberFormat="1" applyFont="1" applyBorder="1" applyAlignment="1">
      <alignment horizontal="center" vertical="center"/>
    </xf>
    <xf numFmtId="0" fontId="45" fillId="24" borderId="12" xfId="0" quotePrefix="1" applyFont="1" applyFill="1" applyBorder="1" applyAlignment="1">
      <alignment horizontal="center"/>
    </xf>
    <xf numFmtId="0" fontId="45" fillId="24" borderId="12" xfId="0" applyFont="1" applyFill="1" applyBorder="1" applyAlignment="1">
      <alignment horizontal="left"/>
    </xf>
    <xf numFmtId="166" fontId="45" fillId="24" borderId="12" xfId="1" applyNumberFormat="1" applyFont="1" applyFill="1" applyBorder="1" applyAlignment="1">
      <alignment horizontal="right"/>
    </xf>
    <xf numFmtId="10" fontId="45" fillId="24" borderId="12" xfId="50" applyNumberFormat="1" applyFont="1" applyFill="1" applyBorder="1" applyAlignment="1">
      <alignment horizontal="right"/>
    </xf>
    <xf numFmtId="166" fontId="0" fillId="19" borderId="0" xfId="0" applyNumberFormat="1" applyFill="1"/>
    <xf numFmtId="0" fontId="47" fillId="25" borderId="12" xfId="0" quotePrefix="1" applyFont="1" applyFill="1" applyBorder="1" applyAlignment="1">
      <alignment horizontal="center"/>
    </xf>
    <xf numFmtId="0" fontId="45" fillId="25" borderId="12" xfId="0" applyFont="1" applyFill="1" applyBorder="1" applyAlignment="1">
      <alignment horizontal="left"/>
    </xf>
    <xf numFmtId="166" fontId="45" fillId="25" borderId="12" xfId="1" applyNumberFormat="1" applyFont="1" applyFill="1" applyBorder="1" applyAlignment="1">
      <alignment horizontal="right"/>
    </xf>
    <xf numFmtId="166" fontId="45" fillId="26" borderId="12" xfId="1" applyNumberFormat="1" applyFont="1" applyFill="1" applyBorder="1" applyAlignment="1">
      <alignment horizontal="right"/>
    </xf>
    <xf numFmtId="166" fontId="47" fillId="27" borderId="12" xfId="1" applyNumberFormat="1" applyFont="1" applyFill="1" applyBorder="1" applyAlignment="1">
      <alignment horizontal="right"/>
    </xf>
    <xf numFmtId="0" fontId="47" fillId="27" borderId="12" xfId="0" applyFont="1" applyFill="1" applyBorder="1" applyAlignment="1">
      <alignment horizontal="left"/>
    </xf>
    <xf numFmtId="0" fontId="44" fillId="28" borderId="12" xfId="0" quotePrefix="1" applyFont="1" applyFill="1" applyBorder="1" applyAlignment="1">
      <alignment horizontal="center"/>
    </xf>
    <xf numFmtId="0" fontId="44" fillId="28" borderId="12" xfId="0" applyFont="1" applyFill="1" applyBorder="1" applyAlignment="1">
      <alignment horizontal="left"/>
    </xf>
    <xf numFmtId="166" fontId="48" fillId="28" borderId="12" xfId="1" applyNumberFormat="1" applyFont="1" applyFill="1" applyBorder="1" applyAlignment="1">
      <alignment horizontal="right"/>
    </xf>
    <xf numFmtId="10" fontId="48" fillId="28" borderId="12" xfId="50" applyNumberFormat="1" applyFont="1" applyFill="1" applyBorder="1" applyAlignment="1">
      <alignment horizontal="right"/>
    </xf>
    <xf numFmtId="0" fontId="44" fillId="29" borderId="12" xfId="0" applyFont="1" applyFill="1" applyBorder="1" applyAlignment="1">
      <alignment horizontal="center"/>
    </xf>
    <xf numFmtId="0" fontId="44" fillId="29" borderId="12" xfId="0" applyFont="1" applyFill="1" applyBorder="1"/>
    <xf numFmtId="166" fontId="49" fillId="23" borderId="12" xfId="1" applyNumberFormat="1" applyFont="1" applyFill="1" applyBorder="1" applyAlignment="1">
      <alignment horizontal="right"/>
    </xf>
    <xf numFmtId="9" fontId="49" fillId="0" borderId="0" xfId="5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166" fontId="49" fillId="0" borderId="0" xfId="1" applyNumberFormat="1" applyFont="1" applyFill="1" applyBorder="1" applyAlignment="1">
      <alignment horizontal="right"/>
    </xf>
    <xf numFmtId="166" fontId="45" fillId="0" borderId="0" xfId="1" applyNumberFormat="1" applyFont="1" applyFill="1" applyBorder="1" applyAlignment="1">
      <alignment horizontal="right"/>
    </xf>
    <xf numFmtId="166" fontId="47" fillId="0" borderId="0" xfId="1" applyNumberFormat="1" applyFont="1" applyFill="1" applyBorder="1" applyAlignment="1">
      <alignment horizontal="right"/>
    </xf>
    <xf numFmtId="0" fontId="47" fillId="0" borderId="0" xfId="0" applyFont="1" applyAlignment="1">
      <alignment horizontal="left"/>
    </xf>
    <xf numFmtId="164" fontId="50" fillId="22" borderId="0" xfId="0" applyNumberFormat="1" applyFont="1" applyFill="1" applyAlignment="1">
      <alignment vertical="center"/>
    </xf>
    <xf numFmtId="0" fontId="46" fillId="0" borderId="0" xfId="0" applyFont="1"/>
    <xf numFmtId="164" fontId="0" fillId="0" borderId="0" xfId="0" applyNumberFormat="1"/>
    <xf numFmtId="0" fontId="46" fillId="19" borderId="0" xfId="0" applyFont="1" applyFill="1"/>
    <xf numFmtId="38" fontId="35" fillId="0" borderId="12" xfId="33" applyNumberFormat="1" applyFont="1" applyBorder="1" applyAlignment="1" applyProtection="1">
      <alignment horizontal="center" vertical="center"/>
    </xf>
    <xf numFmtId="49" fontId="36" fillId="0" borderId="12" xfId="1" applyNumberFormat="1" applyFont="1" applyFill="1" applyBorder="1" applyAlignment="1">
      <alignment horizontal="center" vertical="center"/>
    </xf>
    <xf numFmtId="38" fontId="36" fillId="0" borderId="12" xfId="33" applyNumberFormat="1" applyFont="1" applyBorder="1" applyAlignment="1" applyProtection="1">
      <alignment horizontal="center" vertical="center"/>
    </xf>
    <xf numFmtId="38" fontId="36" fillId="0" borderId="12" xfId="33" applyNumberFormat="1" applyFont="1" applyBorder="1" applyAlignment="1" applyProtection="1">
      <alignment horizontal="right" vertical="center"/>
    </xf>
    <xf numFmtId="0" fontId="34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166" fontId="33" fillId="0" borderId="0" xfId="1" applyNumberFormat="1" applyFont="1" applyAlignment="1">
      <alignment vertical="center"/>
    </xf>
    <xf numFmtId="166" fontId="33" fillId="0" borderId="0" xfId="0" applyNumberFormat="1" applyFont="1"/>
    <xf numFmtId="0" fontId="35" fillId="0" borderId="12" xfId="33" applyNumberFormat="1" applyFont="1" applyBorder="1" applyAlignment="1" applyProtection="1">
      <alignment horizontal="center" vertical="center"/>
    </xf>
    <xf numFmtId="0" fontId="36" fillId="0" borderId="12" xfId="33" applyNumberFormat="1" applyFont="1" applyBorder="1" applyAlignment="1" applyProtection="1">
      <alignment horizontal="center" vertical="center"/>
    </xf>
    <xf numFmtId="0" fontId="35" fillId="30" borderId="12" xfId="2" applyFont="1" applyFill="1" applyBorder="1" applyAlignment="1">
      <alignment vertical="center" wrapText="1"/>
    </xf>
    <xf numFmtId="0" fontId="35" fillId="30" borderId="12" xfId="2" applyFont="1" applyFill="1" applyBorder="1" applyAlignment="1">
      <alignment horizontal="left" vertical="center" wrapText="1" indent="1"/>
    </xf>
    <xf numFmtId="0" fontId="33" fillId="30" borderId="12" xfId="0" applyFont="1" applyFill="1" applyBorder="1" applyAlignment="1">
      <alignment vertical="center"/>
    </xf>
    <xf numFmtId="38" fontId="34" fillId="30" borderId="12" xfId="0" applyNumberFormat="1" applyFont="1" applyFill="1" applyBorder="1" applyAlignment="1">
      <alignment vertical="center"/>
    </xf>
    <xf numFmtId="38" fontId="35" fillId="30" borderId="12" xfId="33" applyNumberFormat="1" applyFont="1" applyFill="1" applyBorder="1" applyAlignment="1">
      <alignment horizontal="center" vertical="center"/>
    </xf>
    <xf numFmtId="0" fontId="35" fillId="30" borderId="12" xfId="33" applyNumberFormat="1" applyFont="1" applyFill="1" applyBorder="1" applyAlignment="1">
      <alignment horizontal="center" vertical="center"/>
    </xf>
    <xf numFmtId="38" fontId="35" fillId="30" borderId="12" xfId="33" applyNumberFormat="1" applyFont="1" applyFill="1" applyBorder="1" applyAlignment="1">
      <alignment horizontal="right" vertical="center"/>
    </xf>
    <xf numFmtId="166" fontId="34" fillId="0" borderId="12" xfId="1" applyNumberFormat="1" applyFont="1" applyBorder="1"/>
    <xf numFmtId="0" fontId="34" fillId="0" borderId="0" xfId="0" applyFont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41" fontId="36" fillId="0" borderId="12" xfId="46" applyFont="1" applyFill="1" applyBorder="1" applyAlignment="1" applyProtection="1">
      <alignment horizontal="center" vertical="center"/>
    </xf>
    <xf numFmtId="41" fontId="36" fillId="0" borderId="12" xfId="46" applyFont="1" applyBorder="1" applyAlignment="1" applyProtection="1">
      <alignment horizontal="center" vertical="center"/>
    </xf>
    <xf numFmtId="166" fontId="53" fillId="0" borderId="12" xfId="1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36" fillId="0" borderId="0" xfId="48" applyFont="1" applyProtection="1"/>
    <xf numFmtId="0" fontId="35" fillId="0" borderId="0" xfId="48" applyFont="1" applyAlignment="1" applyProtection="1">
      <alignment horizontal="center"/>
    </xf>
    <xf numFmtId="168" fontId="36" fillId="0" borderId="0" xfId="48" applyNumberFormat="1" applyFont="1" applyProtection="1"/>
    <xf numFmtId="9" fontId="36" fillId="0" borderId="0" xfId="50" applyFont="1"/>
    <xf numFmtId="0" fontId="34" fillId="0" borderId="0" xfId="0" applyFont="1" applyAlignment="1">
      <alignment horizontal="center"/>
    </xf>
    <xf numFmtId="9" fontId="33" fillId="0" borderId="0" xfId="50" applyFont="1"/>
    <xf numFmtId="168" fontId="33" fillId="0" borderId="0" xfId="0" applyNumberFormat="1" applyFont="1"/>
    <xf numFmtId="9" fontId="33" fillId="0" borderId="0" xfId="0" applyNumberFormat="1" applyFont="1"/>
    <xf numFmtId="9" fontId="33" fillId="0" borderId="0" xfId="0" applyNumberFormat="1" applyFont="1" applyAlignment="1">
      <alignment horizontal="center" vertical="center"/>
    </xf>
    <xf numFmtId="38" fontId="35" fillId="31" borderId="12" xfId="33" applyNumberFormat="1" applyFont="1" applyFill="1" applyBorder="1" applyAlignment="1">
      <alignment horizontal="right" vertical="center"/>
    </xf>
    <xf numFmtId="38" fontId="34" fillId="31" borderId="12" xfId="0" applyNumberFormat="1" applyFont="1" applyFill="1" applyBorder="1"/>
    <xf numFmtId="38" fontId="35" fillId="31" borderId="12" xfId="33" applyNumberFormat="1" applyFont="1" applyFill="1" applyBorder="1" applyAlignment="1">
      <alignment horizontal="center" vertical="center"/>
    </xf>
    <xf numFmtId="0" fontId="35" fillId="31" borderId="12" xfId="33" applyNumberFormat="1" applyFont="1" applyFill="1" applyBorder="1" applyAlignment="1">
      <alignment horizontal="center" vertical="center"/>
    </xf>
    <xf numFmtId="0" fontId="35" fillId="31" borderId="12" xfId="2" applyFont="1" applyFill="1" applyBorder="1" applyAlignment="1">
      <alignment horizontal="left" vertical="center" wrapText="1" indent="1"/>
    </xf>
    <xf numFmtId="0" fontId="33" fillId="31" borderId="12" xfId="0" applyFont="1" applyFill="1" applyBorder="1" applyAlignment="1">
      <alignment vertical="center"/>
    </xf>
    <xf numFmtId="38" fontId="34" fillId="31" borderId="12" xfId="0" applyNumberFormat="1" applyFont="1" applyFill="1" applyBorder="1" applyAlignment="1">
      <alignment vertical="center"/>
    </xf>
    <xf numFmtId="0" fontId="36" fillId="0" borderId="40" xfId="2" applyFont="1" applyBorder="1" applyAlignment="1">
      <alignment horizontal="center" vertical="center"/>
    </xf>
    <xf numFmtId="0" fontId="36" fillId="0" borderId="40" xfId="33" applyNumberFormat="1" applyFont="1" applyFill="1" applyBorder="1" applyAlignment="1">
      <alignment horizontal="center" vertical="center"/>
    </xf>
    <xf numFmtId="0" fontId="35" fillId="31" borderId="12" xfId="2" applyFont="1" applyFill="1" applyBorder="1" applyAlignment="1">
      <alignment horizontal="center" vertical="center"/>
    </xf>
    <xf numFmtId="0" fontId="35" fillId="31" borderId="12" xfId="2" applyFont="1" applyFill="1" applyBorder="1" applyAlignment="1">
      <alignment horizontal="center" vertical="center" wrapText="1"/>
    </xf>
    <xf numFmtId="38" fontId="36" fillId="0" borderId="40" xfId="33" applyNumberFormat="1" applyFont="1" applyFill="1" applyBorder="1" applyAlignment="1">
      <alignment horizontal="right" vertical="center"/>
    </xf>
    <xf numFmtId="0" fontId="36" fillId="0" borderId="0" xfId="2" applyFont="1" applyAlignment="1">
      <alignment horizontal="left" vertical="center" wrapText="1" indent="1"/>
    </xf>
    <xf numFmtId="0" fontId="36" fillId="0" borderId="0" xfId="2" applyFont="1" applyAlignment="1">
      <alignment horizontal="center" vertical="center"/>
    </xf>
    <xf numFmtId="0" fontId="36" fillId="0" borderId="0" xfId="33" applyNumberFormat="1" applyFont="1" applyFill="1" applyBorder="1" applyAlignment="1">
      <alignment horizontal="center" vertical="center"/>
    </xf>
    <xf numFmtId="38" fontId="36" fillId="0" borderId="0" xfId="33" applyNumberFormat="1" applyFont="1" applyFill="1" applyBorder="1" applyAlignment="1">
      <alignment horizontal="right" vertical="center"/>
    </xf>
    <xf numFmtId="0" fontId="37" fillId="0" borderId="10" xfId="2" applyFont="1" applyBorder="1" applyAlignment="1">
      <alignment horizontal="left" vertical="center" wrapText="1" indent="1"/>
    </xf>
    <xf numFmtId="0" fontId="36" fillId="0" borderId="10" xfId="2" applyFont="1" applyBorder="1" applyAlignment="1">
      <alignment horizontal="center" vertical="center"/>
    </xf>
    <xf numFmtId="0" fontId="36" fillId="0" borderId="10" xfId="33" applyNumberFormat="1" applyFont="1" applyFill="1" applyBorder="1" applyAlignment="1">
      <alignment horizontal="center" vertical="center"/>
    </xf>
    <xf numFmtId="38" fontId="36" fillId="0" borderId="10" xfId="33" applyNumberFormat="1" applyFont="1" applyFill="1" applyBorder="1" applyAlignment="1">
      <alignment horizontal="right" vertical="center"/>
    </xf>
    <xf numFmtId="0" fontId="36" fillId="0" borderId="41" xfId="2" applyFont="1" applyBorder="1" applyAlignment="1">
      <alignment horizontal="left" vertical="center" wrapText="1" indent="1"/>
    </xf>
    <xf numFmtId="0" fontId="36" fillId="0" borderId="41" xfId="2" applyFont="1" applyBorder="1" applyAlignment="1">
      <alignment horizontal="center" vertical="center"/>
    </xf>
    <xf numFmtId="0" fontId="36" fillId="0" borderId="41" xfId="33" applyNumberFormat="1" applyFont="1" applyFill="1" applyBorder="1" applyAlignment="1">
      <alignment horizontal="center" vertical="center"/>
    </xf>
    <xf numFmtId="38" fontId="36" fillId="0" borderId="41" xfId="33" applyNumberFormat="1" applyFont="1" applyFill="1" applyBorder="1" applyAlignment="1">
      <alignment horizontal="right" vertical="center"/>
    </xf>
    <xf numFmtId="0" fontId="35" fillId="0" borderId="0" xfId="2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12" xfId="48" applyFont="1" applyBorder="1" applyAlignment="1" applyProtection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2" xfId="0" applyFont="1" applyBorder="1" applyAlignment="1">
      <alignment horizontal="left"/>
    </xf>
    <xf numFmtId="0" fontId="34" fillId="0" borderId="12" xfId="0" applyFont="1" applyBorder="1" applyAlignment="1">
      <alignment horizontal="center" vertical="center" wrapText="1"/>
    </xf>
    <xf numFmtId="0" fontId="36" fillId="0" borderId="12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/>
    </xf>
    <xf numFmtId="0" fontId="36" fillId="0" borderId="40" xfId="2" applyFont="1" applyBorder="1" applyAlignment="1">
      <alignment horizontal="left" vertical="center" wrapText="1"/>
    </xf>
    <xf numFmtId="0" fontId="37" fillId="0" borderId="12" xfId="2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35" fillId="0" borderId="12" xfId="35" applyFont="1" applyBorder="1" applyAlignment="1">
      <alignment horizontal="center"/>
    </xf>
    <xf numFmtId="0" fontId="37" fillId="0" borderId="12" xfId="2" applyFont="1" applyBorder="1" applyAlignment="1">
      <alignment horizontal="right" vertical="center"/>
    </xf>
    <xf numFmtId="0" fontId="35" fillId="0" borderId="12" xfId="2" applyFont="1" applyBorder="1" applyAlignment="1">
      <alignment horizontal="left" vertical="center" wrapText="1" indent="4"/>
    </xf>
    <xf numFmtId="0" fontId="35" fillId="0" borderId="12" xfId="2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30" borderId="12" xfId="2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37" fillId="31" borderId="12" xfId="2" applyFont="1" applyFill="1" applyBorder="1" applyAlignment="1">
      <alignment horizontal="left" vertical="center"/>
    </xf>
    <xf numFmtId="0" fontId="35" fillId="31" borderId="12" xfId="2" applyFont="1" applyFill="1" applyBorder="1" applyAlignment="1">
      <alignment horizontal="left" vertical="center" wrapText="1"/>
    </xf>
    <xf numFmtId="0" fontId="34" fillId="31" borderId="19" xfId="0" applyFont="1" applyFill="1" applyBorder="1" applyAlignment="1">
      <alignment horizontal="left"/>
    </xf>
    <xf numFmtId="0" fontId="34" fillId="31" borderId="20" xfId="0" applyFont="1" applyFill="1" applyBorder="1" applyAlignment="1">
      <alignment horizontal="left"/>
    </xf>
    <xf numFmtId="0" fontId="34" fillId="31" borderId="21" xfId="0" applyFont="1" applyFill="1" applyBorder="1" applyAlignment="1">
      <alignment horizontal="left"/>
    </xf>
    <xf numFmtId="0" fontId="53" fillId="0" borderId="12" xfId="35" applyFont="1" applyBorder="1" applyAlignment="1">
      <alignment horizontal="center" vertical="center"/>
    </xf>
    <xf numFmtId="0" fontId="40" fillId="18" borderId="33" xfId="0" applyFont="1" applyFill="1" applyBorder="1" applyAlignment="1">
      <alignment horizontal="left" vertical="center" wrapText="1"/>
    </xf>
    <xf numFmtId="0" fontId="40" fillId="18" borderId="14" xfId="0" applyFont="1" applyFill="1" applyBorder="1" applyAlignment="1">
      <alignment horizontal="left" vertical="center" wrapText="1"/>
    </xf>
    <xf numFmtId="0" fontId="40" fillId="18" borderId="34" xfId="0" applyFont="1" applyFill="1" applyBorder="1" applyAlignment="1">
      <alignment horizontal="left" vertical="center" wrapText="1"/>
    </xf>
    <xf numFmtId="0" fontId="42" fillId="20" borderId="33" xfId="0" applyFont="1" applyFill="1" applyBorder="1" applyAlignment="1">
      <alignment horizontal="center" vertical="center" wrapText="1"/>
    </xf>
    <xf numFmtId="0" fontId="42" fillId="20" borderId="14" xfId="0" applyFont="1" applyFill="1" applyBorder="1" applyAlignment="1">
      <alignment horizontal="center" vertical="center" wrapText="1"/>
    </xf>
    <xf numFmtId="0" fontId="42" fillId="21" borderId="12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left" vertical="center"/>
    </xf>
    <xf numFmtId="0" fontId="44" fillId="0" borderId="21" xfId="0" applyFont="1" applyBorder="1" applyAlignment="1">
      <alignment horizontal="left" vertical="center"/>
    </xf>
    <xf numFmtId="0" fontId="44" fillId="0" borderId="19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22" fillId="0" borderId="35" xfId="35" applyFont="1" applyBorder="1" applyAlignment="1">
      <alignment horizontal="center"/>
    </xf>
    <xf numFmtId="0" fontId="22" fillId="0" borderId="36" xfId="35" applyFont="1" applyBorder="1" applyAlignment="1">
      <alignment horizontal="center"/>
    </xf>
    <xf numFmtId="0" fontId="22" fillId="0" borderId="37" xfId="35" applyFont="1" applyBorder="1" applyAlignment="1">
      <alignment horizontal="center"/>
    </xf>
    <xf numFmtId="0" fontId="23" fillId="0" borderId="33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35" fillId="0" borderId="12" xfId="35" applyFont="1" applyBorder="1" applyAlignment="1">
      <alignment horizontal="center" vertical="center"/>
    </xf>
  </cellXfs>
  <cellStyles count="51">
    <cellStyle name="20 % - Accent1 2" xfId="3" xr:uid="{00000000-0005-0000-0000-000000000000}"/>
    <cellStyle name="20 % - Accent2 2" xfId="4" xr:uid="{00000000-0005-0000-0000-000001000000}"/>
    <cellStyle name="20 % - Accent3 2" xfId="5" xr:uid="{00000000-0005-0000-0000-000002000000}"/>
    <cellStyle name="20 % - Accent4 2" xfId="6" xr:uid="{00000000-0005-0000-0000-000003000000}"/>
    <cellStyle name="20 % - Accent5 2" xfId="7" xr:uid="{00000000-0005-0000-0000-000004000000}"/>
    <cellStyle name="20 % - Accent6 2" xfId="8" xr:uid="{00000000-0005-0000-0000-000005000000}"/>
    <cellStyle name="40 % - Accent1 2" xfId="9" xr:uid="{00000000-0005-0000-0000-000006000000}"/>
    <cellStyle name="40 % - Accent2 2" xfId="10" xr:uid="{00000000-0005-0000-0000-000007000000}"/>
    <cellStyle name="40 % - Accent3 2" xfId="11" xr:uid="{00000000-0005-0000-0000-000008000000}"/>
    <cellStyle name="40 % - Accent4 2" xfId="12" xr:uid="{00000000-0005-0000-0000-000009000000}"/>
    <cellStyle name="40 % - Accent5 2" xfId="13" xr:uid="{00000000-0005-0000-0000-00000A000000}"/>
    <cellStyle name="40 % - Accent6 2" xfId="14" xr:uid="{00000000-0005-0000-0000-00000B000000}"/>
    <cellStyle name="60 % - Accent1 2" xfId="15" xr:uid="{00000000-0005-0000-0000-00000C000000}"/>
    <cellStyle name="60 % - Accent2 2" xfId="16" xr:uid="{00000000-0005-0000-0000-00000D000000}"/>
    <cellStyle name="60 % - Accent3 2" xfId="17" xr:uid="{00000000-0005-0000-0000-00000E000000}"/>
    <cellStyle name="60 % - Accent4 2" xfId="18" xr:uid="{00000000-0005-0000-0000-00000F000000}"/>
    <cellStyle name="60 % - Accent5 2" xfId="19" xr:uid="{00000000-0005-0000-0000-000010000000}"/>
    <cellStyle name="60 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vertissement 2" xfId="27" xr:uid="{00000000-0005-0000-0000-000018000000}"/>
    <cellStyle name="Calcul 2" xfId="28" xr:uid="{00000000-0005-0000-0000-000019000000}"/>
    <cellStyle name="Cellule liée 2" xfId="29" xr:uid="{00000000-0005-0000-0000-00001A000000}"/>
    <cellStyle name="Comma 3" xfId="49" xr:uid="{052AF6C2-A52D-4CBD-A5ED-5600576A2861}"/>
    <cellStyle name="Commentaire 2" xfId="30" xr:uid="{00000000-0005-0000-0000-00001B000000}"/>
    <cellStyle name="Entrée 2" xfId="31" xr:uid="{00000000-0005-0000-0000-00001C000000}"/>
    <cellStyle name="Insatisfaisant 2" xfId="32" xr:uid="{00000000-0005-0000-0000-00001D000000}"/>
    <cellStyle name="Milliers" xfId="1" builtinId="3"/>
    <cellStyle name="Milliers [0]" xfId="46" builtinId="6"/>
    <cellStyle name="Milliers 2" xfId="33" xr:uid="{00000000-0005-0000-0000-00001F000000}"/>
    <cellStyle name="Neutre 2" xfId="34" xr:uid="{00000000-0005-0000-0000-000020000000}"/>
    <cellStyle name="Normal" xfId="0" builtinId="0"/>
    <cellStyle name="Normal 2" xfId="2" xr:uid="{00000000-0005-0000-0000-000022000000}"/>
    <cellStyle name="Normal 2 2" xfId="48" xr:uid="{FEE4A3DC-7162-4470-B6B9-10364ED04958}"/>
    <cellStyle name="Normal 5" xfId="47" xr:uid="{E271DF55-2B52-43EA-8787-CC98B7A39298}"/>
    <cellStyle name="Normal_Décompte n° 00 Modulus" xfId="35" xr:uid="{00000000-0005-0000-0000-000023000000}"/>
    <cellStyle name="Pourcentage" xfId="50" builtinId="5"/>
    <cellStyle name="Satisfaisant 2" xfId="36" xr:uid="{00000000-0005-0000-0000-000024000000}"/>
    <cellStyle name="Sortie 2" xfId="37" xr:uid="{00000000-0005-0000-0000-000025000000}"/>
    <cellStyle name="Texte explicatif 2" xfId="38" xr:uid="{00000000-0005-0000-0000-000026000000}"/>
    <cellStyle name="Titre 2" xfId="39" xr:uid="{00000000-0005-0000-0000-000027000000}"/>
    <cellStyle name="Titre 1 2" xfId="40" xr:uid="{00000000-0005-0000-0000-000028000000}"/>
    <cellStyle name="Titre 2 2" xfId="41" xr:uid="{00000000-0005-0000-0000-000029000000}"/>
    <cellStyle name="Titre 3 2" xfId="42" xr:uid="{00000000-0005-0000-0000-00002A000000}"/>
    <cellStyle name="Titre 4 2" xfId="43" xr:uid="{00000000-0005-0000-0000-00002B000000}"/>
    <cellStyle name="Total 2" xfId="44" xr:uid="{00000000-0005-0000-0000-00002C000000}"/>
    <cellStyle name="Vérification 2" xfId="45" xr:uid="{00000000-0005-0000-0000-00002D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4" formatCode="0.00%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6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267821</xdr:colOff>
      <xdr:row>127</xdr:row>
      <xdr:rowOff>184899</xdr:rowOff>
    </xdr:from>
    <xdr:to>
      <xdr:col>7</xdr:col>
      <xdr:colOff>404085</xdr:colOff>
      <xdr:row>130</xdr:row>
      <xdr:rowOff>118712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128DE0-3743-4569-9978-6CA50C884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9171" y="26283399"/>
          <a:ext cx="860164" cy="533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267821</xdr:colOff>
      <xdr:row>130</xdr:row>
      <xdr:rowOff>184899</xdr:rowOff>
    </xdr:from>
    <xdr:to>
      <xdr:col>7</xdr:col>
      <xdr:colOff>365985</xdr:colOff>
      <xdr:row>133</xdr:row>
      <xdr:rowOff>147287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F5E1A7-D2A0-4319-AA52-3FC4E3A91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26559624"/>
          <a:ext cx="860164" cy="533888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19050</xdr:rowOff>
    </xdr:from>
    <xdr:to>
      <xdr:col>5</xdr:col>
      <xdr:colOff>739436</xdr:colOff>
      <xdr:row>9</xdr:row>
      <xdr:rowOff>48699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52A8F81D-23D2-4D75-A762-D348C1148A6C}"/>
            </a:ext>
          </a:extLst>
        </xdr:cNvPr>
        <xdr:cNvSpPr/>
      </xdr:nvSpPr>
      <xdr:spPr>
        <a:xfrm>
          <a:off x="4552950" y="419100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19050</xdr:rowOff>
    </xdr:from>
    <xdr:to>
      <xdr:col>5</xdr:col>
      <xdr:colOff>739436</xdr:colOff>
      <xdr:row>9</xdr:row>
      <xdr:rowOff>48699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02D58949-C90F-4589-B5E1-227167DD5A20}"/>
            </a:ext>
          </a:extLst>
        </xdr:cNvPr>
        <xdr:cNvSpPr/>
      </xdr:nvSpPr>
      <xdr:spPr>
        <a:xfrm>
          <a:off x="4552950" y="419100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  <xdr:twoCellAnchor>
    <xdr:from>
      <xdr:col>2</xdr:col>
      <xdr:colOff>38100</xdr:colOff>
      <xdr:row>2</xdr:row>
      <xdr:rowOff>19050</xdr:rowOff>
    </xdr:from>
    <xdr:to>
      <xdr:col>5</xdr:col>
      <xdr:colOff>739436</xdr:colOff>
      <xdr:row>9</xdr:row>
      <xdr:rowOff>48699</xdr:rowOff>
    </xdr:to>
    <xdr:sp macro="" textlink="">
      <xdr:nvSpPr>
        <xdr:cNvPr id="5" name="Rectangle à coins arrondis 1">
          <a:extLst>
            <a:ext uri="{FF2B5EF4-FFF2-40B4-BE49-F238E27FC236}">
              <a16:creationId xmlns:a16="http://schemas.microsoft.com/office/drawing/2014/main" id="{834E71FD-2522-46A7-A15B-A7CDE745BA4D}"/>
            </a:ext>
          </a:extLst>
        </xdr:cNvPr>
        <xdr:cNvSpPr/>
      </xdr:nvSpPr>
      <xdr:spPr>
        <a:xfrm>
          <a:off x="4552950" y="419100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  <xdr:twoCellAnchor editAs="oneCell">
    <xdr:from>
      <xdr:col>6</xdr:col>
      <xdr:colOff>296396</xdr:colOff>
      <xdr:row>135</xdr:row>
      <xdr:rowOff>70599</xdr:rowOff>
    </xdr:from>
    <xdr:to>
      <xdr:col>7</xdr:col>
      <xdr:colOff>394560</xdr:colOff>
      <xdr:row>138</xdr:row>
      <xdr:rowOff>32987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60A1FEC-9D9A-4768-B11A-806E5611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2571" y="27445449"/>
          <a:ext cx="822064" cy="562463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19050</xdr:rowOff>
    </xdr:from>
    <xdr:to>
      <xdr:col>5</xdr:col>
      <xdr:colOff>739436</xdr:colOff>
      <xdr:row>9</xdr:row>
      <xdr:rowOff>48699</xdr:rowOff>
    </xdr:to>
    <xdr:sp macro="" textlink="">
      <xdr:nvSpPr>
        <xdr:cNvPr id="7" name="Rectangle à coins arrondis 1">
          <a:extLst>
            <a:ext uri="{FF2B5EF4-FFF2-40B4-BE49-F238E27FC236}">
              <a16:creationId xmlns:a16="http://schemas.microsoft.com/office/drawing/2014/main" id="{B2E24F4A-9691-4187-8247-1114CCC6F1FB}"/>
            </a:ext>
          </a:extLst>
        </xdr:cNvPr>
        <xdr:cNvSpPr/>
      </xdr:nvSpPr>
      <xdr:spPr>
        <a:xfrm>
          <a:off x="4552950" y="419100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267821</xdr:colOff>
      <xdr:row>41</xdr:row>
      <xdr:rowOff>0</xdr:rowOff>
    </xdr:from>
    <xdr:to>
      <xdr:col>7</xdr:col>
      <xdr:colOff>404085</xdr:colOff>
      <xdr:row>43</xdr:row>
      <xdr:rowOff>133838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6EED09-83CE-4538-A757-9AA62B9F2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409700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41</xdr:row>
      <xdr:rowOff>0</xdr:rowOff>
    </xdr:from>
    <xdr:to>
      <xdr:col>7</xdr:col>
      <xdr:colOff>404085</xdr:colOff>
      <xdr:row>43</xdr:row>
      <xdr:rowOff>133838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B9209C-58E9-44F9-922A-8A78121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409700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41</xdr:row>
      <xdr:rowOff>0</xdr:rowOff>
    </xdr:from>
    <xdr:to>
      <xdr:col>7</xdr:col>
      <xdr:colOff>365985</xdr:colOff>
      <xdr:row>43</xdr:row>
      <xdr:rowOff>162413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9C97C1-4EDE-4E6F-B4A9-FA09A739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4097000"/>
          <a:ext cx="822064" cy="562463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404085</xdr:colOff>
      <xdr:row>70</xdr:row>
      <xdr:rowOff>133838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D6FC7CC-5495-4A0D-9348-31DE62C0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26759649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404085</xdr:colOff>
      <xdr:row>70</xdr:row>
      <xdr:rowOff>133838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ECE276D-6F22-4C23-9C12-71532B42D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26759649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365985</xdr:colOff>
      <xdr:row>70</xdr:row>
      <xdr:rowOff>162413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9838FDB-6166-493B-A9BD-505FB650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26759649"/>
          <a:ext cx="822064" cy="562463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2</xdr:row>
      <xdr:rowOff>142875</xdr:rowOff>
    </xdr:from>
    <xdr:to>
      <xdr:col>5</xdr:col>
      <xdr:colOff>920411</xdr:colOff>
      <xdr:row>9</xdr:row>
      <xdr:rowOff>172524</xdr:rowOff>
    </xdr:to>
    <xdr:sp macro="" textlink="">
      <xdr:nvSpPr>
        <xdr:cNvPr id="13" name="Rectangle à coins arrondis 1">
          <a:extLst>
            <a:ext uri="{FF2B5EF4-FFF2-40B4-BE49-F238E27FC236}">
              <a16:creationId xmlns:a16="http://schemas.microsoft.com/office/drawing/2014/main" id="{143ABC8F-EFA3-4706-90E9-1B8BD52A403A}"/>
            </a:ext>
          </a:extLst>
        </xdr:cNvPr>
        <xdr:cNvSpPr/>
      </xdr:nvSpPr>
      <xdr:spPr>
        <a:xfrm>
          <a:off x="4733925" y="542925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267821</xdr:colOff>
      <xdr:row>41</xdr:row>
      <xdr:rowOff>0</xdr:rowOff>
    </xdr:from>
    <xdr:to>
      <xdr:col>7</xdr:col>
      <xdr:colOff>404085</xdr:colOff>
      <xdr:row>43</xdr:row>
      <xdr:rowOff>133838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9576C5-E3EB-49A3-AC46-CD6BF06D3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813435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41</xdr:row>
      <xdr:rowOff>0</xdr:rowOff>
    </xdr:from>
    <xdr:to>
      <xdr:col>7</xdr:col>
      <xdr:colOff>404085</xdr:colOff>
      <xdr:row>43</xdr:row>
      <xdr:rowOff>133838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F86183-DB96-41D5-BCC8-E3888D31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813435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41</xdr:row>
      <xdr:rowOff>0</xdr:rowOff>
    </xdr:from>
    <xdr:to>
      <xdr:col>7</xdr:col>
      <xdr:colOff>365985</xdr:colOff>
      <xdr:row>43</xdr:row>
      <xdr:rowOff>162413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9404DA-EF6D-4057-8C11-2CA96025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8134350"/>
          <a:ext cx="822064" cy="562463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404085</xdr:colOff>
      <xdr:row>70</xdr:row>
      <xdr:rowOff>133838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E765EF-499B-4468-AB9E-CA904B458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373505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404085</xdr:colOff>
      <xdr:row>70</xdr:row>
      <xdr:rowOff>133838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A9E6276-0583-42B6-81FD-BF098D14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3735050"/>
          <a:ext cx="860164" cy="533888"/>
        </a:xfrm>
        <a:prstGeom prst="rect">
          <a:avLst/>
        </a:prstGeom>
      </xdr:spPr>
    </xdr:pic>
    <xdr:clientData/>
  </xdr:twoCellAnchor>
  <xdr:twoCellAnchor editAs="oneCell">
    <xdr:from>
      <xdr:col>6</xdr:col>
      <xdr:colOff>267821</xdr:colOff>
      <xdr:row>68</xdr:row>
      <xdr:rowOff>0</xdr:rowOff>
    </xdr:from>
    <xdr:to>
      <xdr:col>7</xdr:col>
      <xdr:colOff>365985</xdr:colOff>
      <xdr:row>70</xdr:row>
      <xdr:rowOff>162413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FAB82FE-9880-4471-B3C6-4354F7AA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996" y="13735050"/>
          <a:ext cx="822064" cy="562463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2</xdr:row>
      <xdr:rowOff>142875</xdr:rowOff>
    </xdr:from>
    <xdr:to>
      <xdr:col>5</xdr:col>
      <xdr:colOff>920411</xdr:colOff>
      <xdr:row>9</xdr:row>
      <xdr:rowOff>172524</xdr:rowOff>
    </xdr:to>
    <xdr:sp macro="" textlink="">
      <xdr:nvSpPr>
        <xdr:cNvPr id="8" name="Rectangle à coins arrondis 1">
          <a:extLst>
            <a:ext uri="{FF2B5EF4-FFF2-40B4-BE49-F238E27FC236}">
              <a16:creationId xmlns:a16="http://schemas.microsoft.com/office/drawing/2014/main" id="{75D38018-5CB2-4B9F-9C4C-842D0EDAEC10}"/>
            </a:ext>
          </a:extLst>
        </xdr:cNvPr>
        <xdr:cNvSpPr/>
      </xdr:nvSpPr>
      <xdr:spPr>
        <a:xfrm>
          <a:off x="4733925" y="542925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57150</xdr:rowOff>
    </xdr:from>
    <xdr:to>
      <xdr:col>5</xdr:col>
      <xdr:colOff>1063286</xdr:colOff>
      <xdr:row>11</xdr:row>
      <xdr:rowOff>86799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5FD7BC5-95BC-45B6-9EE8-D514EBD9B63E}"/>
            </a:ext>
          </a:extLst>
        </xdr:cNvPr>
        <xdr:cNvSpPr/>
      </xdr:nvSpPr>
      <xdr:spPr>
        <a:xfrm>
          <a:off x="4857750" y="857250"/>
          <a:ext cx="2568236" cy="14298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BP 378 Abidjan 15</a:t>
          </a: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21 75 27 48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0100690 X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E16D3-D3A1-4586-A083-D48FFC4357D2}" name="Tableau15" displayName="Tableau15" ref="B8:F18" headerRowDxfId="17" dataDxfId="16">
  <autoFilter ref="B8:F18" xr:uid="{9EFE16D3-D3A1-4586-A083-D48FFC4357D2}"/>
  <tableColumns count="5">
    <tableColumn id="1" xr3:uid="{35D7094C-526A-4315-9D71-A3AAA14E391C}" name="LIBELLE" totalsRowLabel="TOTAL" dataDxfId="15" totalsRowDxfId="14"/>
    <tableColumn id="2" xr3:uid="{74998EC0-4573-46A5-9411-47611F6BDF96}" name="MONTANT " totalsRowFunction="sum" dataDxfId="13" totalsRowDxfId="12" dataCellStyle="Milliers"/>
    <tableColumn id="3" xr3:uid="{2B81825A-23E0-4B84-8013-9FE8528666AC}" name="REALISATIONS" totalsRowFunction="sum" dataDxfId="11" totalsRowDxfId="10" dataCellStyle="Milliers"/>
    <tableColumn id="4" xr3:uid="{CB7A0C08-7062-459A-AB53-C9D5EFE68FB4}" name="ECART" totalsRowFunction="sum" dataDxfId="9" totalsRowDxfId="8" dataCellStyle="Milliers"/>
    <tableColumn id="5" xr3:uid="{4675E6CB-1521-4B65-BE8C-D0813D60095D}" name="%" totalsRowFunction="custom" dataDxfId="7" totalsRowDxfId="6" dataCellStyle="Pourcentage">
      <totalsRowFormula>Tableau15[[#Totals],[REALISATIONS]]/Tableau15[[#Totals],[MONTANT ]]</totalsRow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772D0A-0F4E-492C-A5B1-B9B8A778B036}" name="Tableau16" displayName="Tableau16" ref="A8:A18" headerRowDxfId="5" dataDxfId="3" headerRowBorderDxfId="4" tableBorderDxfId="2">
  <autoFilter ref="A8:A18" xr:uid="{C4772D0A-0F4E-492C-A5B1-B9B8A778B036}"/>
  <tableColumns count="1">
    <tableColumn id="1" xr3:uid="{AD77367D-AEFE-47BB-A4B1-0DAE2228B46D}" name="N°" totalsRowFunction="count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A221-D547-4D3F-8D15-E6E0C899CE94}">
  <dimension ref="A9:F195"/>
  <sheetViews>
    <sheetView showGridLines="0" topLeftCell="A15" zoomScaleNormal="100" zoomScaleSheetLayoutView="100" zoomScalePageLayoutView="115" workbookViewId="0">
      <selection activeCell="B200" sqref="B200"/>
    </sheetView>
  </sheetViews>
  <sheetFormatPr baseColWidth="10" defaultColWidth="10.85546875" defaultRowHeight="15.75"/>
  <cols>
    <col min="1" max="1" width="8.140625" style="46" customWidth="1"/>
    <col min="2" max="2" width="52" style="46" customWidth="1"/>
    <col min="3" max="3" width="6.5703125" style="46" customWidth="1"/>
    <col min="4" max="4" width="9.5703125" style="46" customWidth="1"/>
    <col min="5" max="5" width="11.85546875" style="46" customWidth="1"/>
    <col min="6" max="6" width="16.7109375" style="46" customWidth="1"/>
    <col min="7" max="16384" width="10.85546875" style="46"/>
  </cols>
  <sheetData>
    <row r="9" spans="1:6">
      <c r="A9" s="47" t="s">
        <v>99</v>
      </c>
    </row>
    <row r="11" spans="1:6" ht="23.25" customHeight="1">
      <c r="A11" s="216" t="s">
        <v>98</v>
      </c>
      <c r="B11" s="216"/>
      <c r="C11" s="216"/>
      <c r="D11" s="216"/>
      <c r="E11" s="216"/>
      <c r="F11" s="216"/>
    </row>
    <row r="12" spans="1:6" ht="5.25" hidden="1" customHeight="1">
      <c r="A12" s="48"/>
      <c r="B12" s="49"/>
      <c r="C12" s="48"/>
      <c r="D12" s="48"/>
      <c r="E12" s="48"/>
      <c r="F12" s="48"/>
    </row>
    <row r="13" spans="1:6">
      <c r="A13" s="50" t="s">
        <v>0</v>
      </c>
      <c r="B13" s="51" t="s">
        <v>1</v>
      </c>
      <c r="C13" s="50" t="s">
        <v>2</v>
      </c>
      <c r="D13" s="52" t="s">
        <v>3</v>
      </c>
      <c r="E13" s="53" t="s">
        <v>4</v>
      </c>
      <c r="F13" s="53" t="s">
        <v>5</v>
      </c>
    </row>
    <row r="14" spans="1:6">
      <c r="A14" s="54"/>
      <c r="B14" s="51"/>
      <c r="C14" s="50"/>
      <c r="D14" s="52"/>
      <c r="E14" s="53"/>
      <c r="F14" s="53"/>
    </row>
    <row r="15" spans="1:6">
      <c r="A15" s="54" t="s">
        <v>43</v>
      </c>
      <c r="B15" s="55" t="s">
        <v>44</v>
      </c>
      <c r="C15" s="50"/>
      <c r="D15" s="52"/>
      <c r="E15" s="53"/>
      <c r="F15" s="53"/>
    </row>
    <row r="16" spans="1:6">
      <c r="A16" s="54">
        <v>1</v>
      </c>
      <c r="B16" s="55" t="s">
        <v>10</v>
      </c>
      <c r="C16" s="53"/>
      <c r="D16" s="53"/>
      <c r="E16" s="56"/>
      <c r="F16" s="56"/>
    </row>
    <row r="17" spans="1:6">
      <c r="A17" s="57" t="s">
        <v>6</v>
      </c>
      <c r="B17" s="58" t="s">
        <v>12</v>
      </c>
      <c r="C17" s="59" t="s">
        <v>11</v>
      </c>
      <c r="D17" s="60">
        <v>1</v>
      </c>
      <c r="E17" s="61">
        <v>400000</v>
      </c>
      <c r="F17" s="61">
        <f t="shared" ref="F17" si="0">+E17*D17</f>
        <v>400000</v>
      </c>
    </row>
    <row r="18" spans="1:6">
      <c r="A18" s="57"/>
      <c r="B18" s="62" t="s">
        <v>9</v>
      </c>
      <c r="C18" s="59"/>
      <c r="D18" s="60"/>
      <c r="E18" s="61"/>
      <c r="F18" s="56">
        <f>SUM(F17:F17)</f>
        <v>400000</v>
      </c>
    </row>
    <row r="19" spans="1:6">
      <c r="A19" s="63">
        <v>9</v>
      </c>
      <c r="B19" s="63" t="s">
        <v>24</v>
      </c>
      <c r="C19" s="59"/>
      <c r="D19" s="60"/>
      <c r="E19" s="61"/>
      <c r="F19" s="64"/>
    </row>
    <row r="20" spans="1:6">
      <c r="A20" s="65" t="s">
        <v>21</v>
      </c>
      <c r="B20" s="55" t="s">
        <v>25</v>
      </c>
      <c r="C20" s="59"/>
      <c r="D20" s="60"/>
      <c r="E20" s="66"/>
      <c r="F20" s="67">
        <f t="shared" ref="F20:F35" si="1">+E20*D20</f>
        <v>0</v>
      </c>
    </row>
    <row r="21" spans="1:6">
      <c r="A21" s="68" t="s">
        <v>35</v>
      </c>
      <c r="B21" s="58" t="s">
        <v>26</v>
      </c>
      <c r="C21" s="59" t="s">
        <v>2</v>
      </c>
      <c r="D21" s="60">
        <v>2</v>
      </c>
      <c r="E21" s="66"/>
      <c r="F21" s="67">
        <f t="shared" si="1"/>
        <v>0</v>
      </c>
    </row>
    <row r="22" spans="1:6">
      <c r="A22" s="69"/>
      <c r="B22" s="70" t="s">
        <v>100</v>
      </c>
      <c r="C22" s="71" t="s">
        <v>14</v>
      </c>
      <c r="D22" s="72">
        <v>100</v>
      </c>
      <c r="E22" s="73">
        <v>520</v>
      </c>
      <c r="F22" s="74">
        <f>+D22*E22</f>
        <v>52000</v>
      </c>
    </row>
    <row r="23" spans="1:6">
      <c r="A23" s="69"/>
      <c r="B23" s="70" t="s">
        <v>214</v>
      </c>
      <c r="C23" s="71" t="s">
        <v>14</v>
      </c>
      <c r="D23" s="72">
        <v>100</v>
      </c>
      <c r="E23" s="73">
        <v>212.84</v>
      </c>
      <c r="F23" s="74">
        <f>+D23*E23</f>
        <v>21284</v>
      </c>
    </row>
    <row r="24" spans="1:6">
      <c r="A24" s="68" t="s">
        <v>36</v>
      </c>
      <c r="B24" s="58" t="s">
        <v>34</v>
      </c>
      <c r="C24" s="59" t="s">
        <v>2</v>
      </c>
      <c r="D24" s="60">
        <v>3</v>
      </c>
      <c r="E24" s="66"/>
      <c r="F24" s="67">
        <f t="shared" si="1"/>
        <v>0</v>
      </c>
    </row>
    <row r="25" spans="1:6">
      <c r="A25" s="69"/>
      <c r="B25" s="70" t="s">
        <v>100</v>
      </c>
      <c r="C25" s="71" t="s">
        <v>14</v>
      </c>
      <c r="D25" s="72">
        <v>100</v>
      </c>
      <c r="E25" s="73">
        <v>520</v>
      </c>
      <c r="F25" s="74">
        <f>+D25*E25</f>
        <v>52000</v>
      </c>
    </row>
    <row r="26" spans="1:6">
      <c r="A26" s="69"/>
      <c r="B26" s="70" t="s">
        <v>214</v>
      </c>
      <c r="C26" s="71" t="s">
        <v>14</v>
      </c>
      <c r="D26" s="72">
        <v>100</v>
      </c>
      <c r="E26" s="73">
        <v>212.84</v>
      </c>
      <c r="F26" s="74">
        <f>+D26*E26</f>
        <v>21284</v>
      </c>
    </row>
    <row r="27" spans="1:6">
      <c r="A27" s="68" t="s">
        <v>37</v>
      </c>
      <c r="B27" s="58" t="s">
        <v>27</v>
      </c>
      <c r="C27" s="59" t="s">
        <v>2</v>
      </c>
      <c r="D27" s="60">
        <v>4</v>
      </c>
      <c r="E27" s="66"/>
      <c r="F27" s="67">
        <f t="shared" si="1"/>
        <v>0</v>
      </c>
    </row>
    <row r="28" spans="1:6">
      <c r="A28" s="69"/>
      <c r="B28" s="70" t="s">
        <v>101</v>
      </c>
      <c r="C28" s="71" t="s">
        <v>14</v>
      </c>
      <c r="D28" s="72">
        <v>100</v>
      </c>
      <c r="E28" s="73">
        <v>800</v>
      </c>
      <c r="F28" s="74">
        <f>+D28*E28</f>
        <v>80000</v>
      </c>
    </row>
    <row r="29" spans="1:6">
      <c r="A29" s="69"/>
      <c r="B29" s="70" t="s">
        <v>215</v>
      </c>
      <c r="C29" s="71" t="s">
        <v>14</v>
      </c>
      <c r="D29" s="72">
        <v>100</v>
      </c>
      <c r="E29" s="73">
        <v>266.83</v>
      </c>
      <c r="F29" s="74">
        <f>+D29*E29</f>
        <v>26683</v>
      </c>
    </row>
    <row r="30" spans="1:6">
      <c r="A30" s="65" t="s">
        <v>22</v>
      </c>
      <c r="B30" s="55" t="s">
        <v>28</v>
      </c>
      <c r="C30" s="59"/>
      <c r="D30" s="60"/>
      <c r="E30" s="66"/>
      <c r="F30" s="67">
        <f t="shared" si="1"/>
        <v>0</v>
      </c>
    </row>
    <row r="31" spans="1:6">
      <c r="A31" s="68" t="s">
        <v>38</v>
      </c>
      <c r="B31" s="58" t="s">
        <v>29</v>
      </c>
      <c r="C31" s="59" t="s">
        <v>2</v>
      </c>
      <c r="D31" s="60">
        <v>3</v>
      </c>
      <c r="E31" s="66">
        <v>4511</v>
      </c>
      <c r="F31" s="67">
        <f t="shared" si="1"/>
        <v>13533</v>
      </c>
    </row>
    <row r="32" spans="1:6">
      <c r="A32" s="68" t="s">
        <v>39</v>
      </c>
      <c r="B32" s="58" t="s">
        <v>30</v>
      </c>
      <c r="C32" s="59" t="s">
        <v>2</v>
      </c>
      <c r="D32" s="60">
        <v>4</v>
      </c>
      <c r="E32" s="66">
        <v>4851</v>
      </c>
      <c r="F32" s="67">
        <f t="shared" si="1"/>
        <v>19404</v>
      </c>
    </row>
    <row r="33" spans="1:6">
      <c r="A33" s="65" t="s">
        <v>23</v>
      </c>
      <c r="B33" s="55" t="s">
        <v>31</v>
      </c>
      <c r="C33" s="59"/>
      <c r="D33" s="60"/>
      <c r="E33" s="66"/>
      <c r="F33" s="67">
        <f t="shared" si="1"/>
        <v>0</v>
      </c>
    </row>
    <row r="34" spans="1:6">
      <c r="A34" s="68" t="s">
        <v>40</v>
      </c>
      <c r="B34" s="58" t="s">
        <v>32</v>
      </c>
      <c r="C34" s="59" t="s">
        <v>2</v>
      </c>
      <c r="D34" s="60">
        <v>4</v>
      </c>
      <c r="E34" s="66">
        <v>72000</v>
      </c>
      <c r="F34" s="67">
        <f t="shared" si="1"/>
        <v>288000</v>
      </c>
    </row>
    <row r="35" spans="1:6">
      <c r="A35" s="68" t="s">
        <v>41</v>
      </c>
      <c r="B35" s="58" t="s">
        <v>33</v>
      </c>
      <c r="C35" s="59" t="s">
        <v>2</v>
      </c>
      <c r="D35" s="60">
        <v>17</v>
      </c>
      <c r="E35" s="66">
        <v>13388</v>
      </c>
      <c r="F35" s="67">
        <f t="shared" si="1"/>
        <v>227596</v>
      </c>
    </row>
    <row r="36" spans="1:6">
      <c r="A36" s="75"/>
      <c r="B36" s="62" t="s">
        <v>42</v>
      </c>
      <c r="C36" s="76"/>
      <c r="D36" s="77"/>
      <c r="E36" s="78"/>
      <c r="F36" s="79">
        <f>SUM(F21:F35)</f>
        <v>801784</v>
      </c>
    </row>
    <row r="37" spans="1:6" ht="11.25" customHeight="1">
      <c r="A37" s="80"/>
      <c r="B37" s="81"/>
      <c r="C37" s="81"/>
      <c r="D37" s="81"/>
      <c r="E37" s="81"/>
      <c r="F37" s="81"/>
    </row>
    <row r="38" spans="1:6" ht="30" customHeight="1">
      <c r="A38" s="82"/>
      <c r="B38" s="55" t="s">
        <v>45</v>
      </c>
      <c r="C38" s="83"/>
      <c r="D38" s="83"/>
      <c r="E38" s="83"/>
      <c r="F38" s="84">
        <f>+F36+F18</f>
        <v>1201784</v>
      </c>
    </row>
    <row r="39" spans="1:6">
      <c r="A39" s="59"/>
      <c r="B39" s="85"/>
      <c r="C39" s="59"/>
      <c r="D39" s="86"/>
      <c r="E39" s="61"/>
      <c r="F39" s="61"/>
    </row>
    <row r="40" spans="1:6">
      <c r="A40" s="87">
        <v>7</v>
      </c>
      <c r="B40" s="55" t="s">
        <v>51</v>
      </c>
      <c r="C40" s="59"/>
      <c r="D40" s="86"/>
      <c r="E40" s="61"/>
      <c r="F40" s="61"/>
    </row>
    <row r="41" spans="1:6">
      <c r="A41" s="87" t="s">
        <v>19</v>
      </c>
      <c r="B41" s="55" t="s">
        <v>52</v>
      </c>
      <c r="C41" s="59"/>
      <c r="D41" s="86"/>
      <c r="E41" s="61"/>
      <c r="F41" s="61"/>
    </row>
    <row r="42" spans="1:6">
      <c r="A42" s="88" t="s">
        <v>53</v>
      </c>
      <c r="B42" s="89" t="s">
        <v>54</v>
      </c>
      <c r="C42" s="59" t="s">
        <v>46</v>
      </c>
      <c r="D42" s="90">
        <v>1</v>
      </c>
      <c r="E42" s="61"/>
      <c r="F42" s="61">
        <f>+E42*D42</f>
        <v>0</v>
      </c>
    </row>
    <row r="43" spans="1:6">
      <c r="A43" s="69"/>
      <c r="B43" s="70" t="s">
        <v>102</v>
      </c>
      <c r="C43" s="71" t="s">
        <v>46</v>
      </c>
      <c r="D43" s="72">
        <v>1</v>
      </c>
      <c r="E43" s="91">
        <v>1200000</v>
      </c>
      <c r="F43" s="74">
        <f>+D43*E43</f>
        <v>1200000</v>
      </c>
    </row>
    <row r="44" spans="1:6">
      <c r="A44" s="87" t="s">
        <v>16</v>
      </c>
      <c r="B44" s="55" t="s">
        <v>55</v>
      </c>
      <c r="C44" s="59"/>
      <c r="D44" s="90"/>
      <c r="E44" s="61"/>
      <c r="F44" s="61"/>
    </row>
    <row r="45" spans="1:6">
      <c r="A45" s="88" t="s">
        <v>47</v>
      </c>
      <c r="B45" s="89" t="s">
        <v>56</v>
      </c>
      <c r="C45" s="59" t="s">
        <v>46</v>
      </c>
      <c r="D45" s="90">
        <v>1</v>
      </c>
      <c r="E45" s="61"/>
      <c r="F45" s="61">
        <f t="shared" ref="F45:F134" si="2">+E45*D45</f>
        <v>0</v>
      </c>
    </row>
    <row r="46" spans="1:6">
      <c r="A46" s="69"/>
      <c r="B46" s="70" t="s">
        <v>148</v>
      </c>
      <c r="C46" s="71" t="s">
        <v>46</v>
      </c>
      <c r="D46" s="72">
        <v>1</v>
      </c>
      <c r="E46" s="91">
        <v>210735</v>
      </c>
      <c r="F46" s="74">
        <f>+D46*E46</f>
        <v>210735</v>
      </c>
    </row>
    <row r="47" spans="1:6">
      <c r="A47" s="69"/>
      <c r="B47" s="70" t="s">
        <v>103</v>
      </c>
      <c r="C47" s="71" t="s">
        <v>46</v>
      </c>
      <c r="D47" s="72">
        <v>1</v>
      </c>
      <c r="E47" s="91">
        <v>51208</v>
      </c>
      <c r="F47" s="74">
        <f t="shared" ref="F47:F90" si="3">+D47*E47</f>
        <v>51208</v>
      </c>
    </row>
    <row r="48" spans="1:6">
      <c r="A48" s="69"/>
      <c r="B48" s="70" t="s">
        <v>104</v>
      </c>
      <c r="C48" s="71" t="s">
        <v>46</v>
      </c>
      <c r="D48" s="72">
        <v>1</v>
      </c>
      <c r="E48" s="91">
        <v>36081</v>
      </c>
      <c r="F48" s="74">
        <f>+D48*E48</f>
        <v>36081</v>
      </c>
    </row>
    <row r="49" spans="1:6">
      <c r="A49" s="69"/>
      <c r="B49" s="70" t="s">
        <v>105</v>
      </c>
      <c r="C49" s="71" t="s">
        <v>46</v>
      </c>
      <c r="D49" s="72">
        <v>1</v>
      </c>
      <c r="E49" s="91">
        <v>29323</v>
      </c>
      <c r="F49" s="74">
        <f t="shared" si="3"/>
        <v>29323</v>
      </c>
    </row>
    <row r="50" spans="1:6">
      <c r="A50" s="69"/>
      <c r="B50" s="70" t="s">
        <v>106</v>
      </c>
      <c r="C50" s="71" t="s">
        <v>46</v>
      </c>
      <c r="D50" s="72">
        <v>1</v>
      </c>
      <c r="E50" s="91">
        <v>17550</v>
      </c>
      <c r="F50" s="74">
        <f t="shared" si="3"/>
        <v>17550</v>
      </c>
    </row>
    <row r="51" spans="1:6">
      <c r="A51" s="69"/>
      <c r="B51" s="70" t="s">
        <v>107</v>
      </c>
      <c r="C51" s="71" t="s">
        <v>46</v>
      </c>
      <c r="D51" s="72">
        <v>3</v>
      </c>
      <c r="E51" s="91">
        <v>17550</v>
      </c>
      <c r="F51" s="74">
        <f t="shared" si="3"/>
        <v>52650</v>
      </c>
    </row>
    <row r="52" spans="1:6">
      <c r="A52" s="69"/>
      <c r="B52" s="70" t="s">
        <v>108</v>
      </c>
      <c r="C52" s="71" t="s">
        <v>46</v>
      </c>
      <c r="D52" s="72">
        <v>1</v>
      </c>
      <c r="E52" s="91">
        <v>45301</v>
      </c>
      <c r="F52" s="74">
        <f t="shared" si="3"/>
        <v>45301</v>
      </c>
    </row>
    <row r="53" spans="1:6">
      <c r="A53" s="69"/>
      <c r="B53" s="70" t="s">
        <v>109</v>
      </c>
      <c r="C53" s="71" t="s">
        <v>46</v>
      </c>
      <c r="D53" s="72">
        <v>8</v>
      </c>
      <c r="E53" s="91">
        <v>4725</v>
      </c>
      <c r="F53" s="74">
        <f t="shared" si="3"/>
        <v>37800</v>
      </c>
    </row>
    <row r="54" spans="1:6">
      <c r="A54" s="69"/>
      <c r="B54" s="70" t="s">
        <v>110</v>
      </c>
      <c r="C54" s="71" t="s">
        <v>46</v>
      </c>
      <c r="D54" s="72">
        <v>1</v>
      </c>
      <c r="E54" s="91">
        <v>45301</v>
      </c>
      <c r="F54" s="74">
        <f t="shared" si="3"/>
        <v>45301</v>
      </c>
    </row>
    <row r="55" spans="1:6">
      <c r="A55" s="69"/>
      <c r="B55" s="70" t="s">
        <v>111</v>
      </c>
      <c r="C55" s="71" t="s">
        <v>46</v>
      </c>
      <c r="D55" s="72">
        <v>6</v>
      </c>
      <c r="E55" s="91">
        <v>4725</v>
      </c>
      <c r="F55" s="74">
        <f t="shared" si="3"/>
        <v>28350</v>
      </c>
    </row>
    <row r="56" spans="1:6">
      <c r="A56" s="69"/>
      <c r="B56" s="70" t="s">
        <v>110</v>
      </c>
      <c r="C56" s="71" t="s">
        <v>46</v>
      </c>
      <c r="D56" s="72">
        <v>1</v>
      </c>
      <c r="E56" s="91">
        <v>45301</v>
      </c>
      <c r="F56" s="74">
        <f t="shared" si="3"/>
        <v>45301</v>
      </c>
    </row>
    <row r="57" spans="1:6">
      <c r="A57" s="69"/>
      <c r="B57" s="70" t="s">
        <v>111</v>
      </c>
      <c r="C57" s="71" t="s">
        <v>46</v>
      </c>
      <c r="D57" s="72">
        <v>6</v>
      </c>
      <c r="E57" s="91">
        <v>4725</v>
      </c>
      <c r="F57" s="74">
        <f t="shared" si="3"/>
        <v>28350</v>
      </c>
    </row>
    <row r="58" spans="1:6">
      <c r="A58" s="69"/>
      <c r="B58" s="70" t="s">
        <v>112</v>
      </c>
      <c r="C58" s="71" t="s">
        <v>46</v>
      </c>
      <c r="D58" s="72">
        <v>2</v>
      </c>
      <c r="E58" s="91">
        <v>15421</v>
      </c>
      <c r="F58" s="74">
        <f t="shared" ref="F58:F59" si="4">D58*E58</f>
        <v>30842</v>
      </c>
    </row>
    <row r="59" spans="1:6">
      <c r="A59" s="69"/>
      <c r="B59" s="70" t="s">
        <v>113</v>
      </c>
      <c r="C59" s="71" t="s">
        <v>46</v>
      </c>
      <c r="D59" s="72">
        <v>2</v>
      </c>
      <c r="E59" s="91">
        <v>25000</v>
      </c>
      <c r="F59" s="74">
        <f t="shared" si="4"/>
        <v>50000</v>
      </c>
    </row>
    <row r="60" spans="1:6">
      <c r="A60" s="69"/>
      <c r="B60" s="92" t="s">
        <v>114</v>
      </c>
      <c r="C60" s="71" t="s">
        <v>46</v>
      </c>
      <c r="D60" s="72">
        <v>1</v>
      </c>
      <c r="E60" s="91">
        <v>36081</v>
      </c>
      <c r="F60" s="74">
        <f>D60*E60</f>
        <v>36081</v>
      </c>
    </row>
    <row r="61" spans="1:6">
      <c r="A61" s="69"/>
      <c r="B61" s="93" t="s">
        <v>115</v>
      </c>
      <c r="C61" s="71" t="s">
        <v>46</v>
      </c>
      <c r="D61" s="72">
        <v>1</v>
      </c>
      <c r="E61" s="91">
        <v>17418</v>
      </c>
      <c r="F61" s="74">
        <f t="shared" ref="F61:F62" si="5">+D61*E61</f>
        <v>17418</v>
      </c>
    </row>
    <row r="62" spans="1:6" ht="19.899999999999999" customHeight="1">
      <c r="A62" s="69"/>
      <c r="B62" s="93" t="s">
        <v>116</v>
      </c>
      <c r="C62" s="71" t="s">
        <v>46</v>
      </c>
      <c r="D62" s="72">
        <v>1</v>
      </c>
      <c r="E62" s="91">
        <v>17418</v>
      </c>
      <c r="F62" s="74">
        <f t="shared" si="5"/>
        <v>17418</v>
      </c>
    </row>
    <row r="63" spans="1:6">
      <c r="A63" s="69"/>
      <c r="B63" s="70" t="s">
        <v>117</v>
      </c>
      <c r="C63" s="71" t="s">
        <v>46</v>
      </c>
      <c r="D63" s="72">
        <v>1</v>
      </c>
      <c r="E63" s="91">
        <v>36243</v>
      </c>
      <c r="F63" s="74">
        <f t="shared" si="3"/>
        <v>36243</v>
      </c>
    </row>
    <row r="64" spans="1:6">
      <c r="A64" s="69"/>
      <c r="B64" s="70" t="s">
        <v>118</v>
      </c>
      <c r="C64" s="71" t="s">
        <v>46</v>
      </c>
      <c r="D64" s="72">
        <v>3</v>
      </c>
      <c r="E64" s="91">
        <v>9300</v>
      </c>
      <c r="F64" s="74">
        <f t="shared" si="3"/>
        <v>27900</v>
      </c>
    </row>
    <row r="65" spans="1:6">
      <c r="A65" s="69"/>
      <c r="B65" s="70" t="s">
        <v>119</v>
      </c>
      <c r="C65" s="71" t="s">
        <v>46</v>
      </c>
      <c r="D65" s="72">
        <v>1</v>
      </c>
      <c r="E65" s="91">
        <v>25152</v>
      </c>
      <c r="F65" s="74">
        <f t="shared" si="3"/>
        <v>25152</v>
      </c>
    </row>
    <row r="66" spans="1:6">
      <c r="A66" s="69"/>
      <c r="B66" s="70" t="s">
        <v>120</v>
      </c>
      <c r="C66" s="71" t="s">
        <v>46</v>
      </c>
      <c r="D66" s="72">
        <v>1</v>
      </c>
      <c r="E66" s="91">
        <v>17418</v>
      </c>
      <c r="F66" s="74">
        <f t="shared" si="3"/>
        <v>17418</v>
      </c>
    </row>
    <row r="67" spans="1:6">
      <c r="A67" s="69"/>
      <c r="B67" s="70" t="s">
        <v>121</v>
      </c>
      <c r="C67" s="71" t="s">
        <v>46</v>
      </c>
      <c r="D67" s="72">
        <v>1</v>
      </c>
      <c r="E67" s="91">
        <v>64904</v>
      </c>
      <c r="F67" s="74">
        <f t="shared" si="3"/>
        <v>64904</v>
      </c>
    </row>
    <row r="68" spans="1:6">
      <c r="A68" s="69"/>
      <c r="B68" s="70" t="s">
        <v>122</v>
      </c>
      <c r="C68" s="71" t="s">
        <v>14</v>
      </c>
      <c r="D68" s="72">
        <v>5</v>
      </c>
      <c r="E68" s="91">
        <v>1688</v>
      </c>
      <c r="F68" s="74">
        <f t="shared" si="3"/>
        <v>8440</v>
      </c>
    </row>
    <row r="69" spans="1:6">
      <c r="A69" s="69"/>
      <c r="B69" s="70" t="s">
        <v>123</v>
      </c>
      <c r="C69" s="71" t="s">
        <v>14</v>
      </c>
      <c r="D69" s="72">
        <v>10</v>
      </c>
      <c r="E69" s="91">
        <v>1441</v>
      </c>
      <c r="F69" s="74">
        <f t="shared" si="3"/>
        <v>14410</v>
      </c>
    </row>
    <row r="70" spans="1:6">
      <c r="A70" s="69"/>
      <c r="B70" s="70" t="s">
        <v>124</v>
      </c>
      <c r="C70" s="71" t="s">
        <v>14</v>
      </c>
      <c r="D70" s="72">
        <v>10</v>
      </c>
      <c r="E70" s="91">
        <v>830</v>
      </c>
      <c r="F70" s="74">
        <f t="shared" si="3"/>
        <v>8300</v>
      </c>
    </row>
    <row r="71" spans="1:6">
      <c r="A71" s="69"/>
      <c r="B71" s="70" t="s">
        <v>125</v>
      </c>
      <c r="C71" s="71" t="s">
        <v>14</v>
      </c>
      <c r="D71" s="72">
        <v>10</v>
      </c>
      <c r="E71" s="91">
        <v>531</v>
      </c>
      <c r="F71" s="74">
        <f t="shared" si="3"/>
        <v>5310</v>
      </c>
    </row>
    <row r="72" spans="1:6">
      <c r="A72" s="69"/>
      <c r="B72" s="70" t="s">
        <v>126</v>
      </c>
      <c r="C72" s="71" t="s">
        <v>14</v>
      </c>
      <c r="D72" s="72">
        <v>20</v>
      </c>
      <c r="E72" s="91">
        <v>198</v>
      </c>
      <c r="F72" s="74">
        <f t="shared" si="3"/>
        <v>3960</v>
      </c>
    </row>
    <row r="73" spans="1:6">
      <c r="A73" s="69"/>
      <c r="B73" s="70" t="s">
        <v>127</v>
      </c>
      <c r="C73" s="71" t="s">
        <v>14</v>
      </c>
      <c r="D73" s="72">
        <v>50</v>
      </c>
      <c r="E73" s="91">
        <v>332</v>
      </c>
      <c r="F73" s="74">
        <f t="shared" si="3"/>
        <v>16600</v>
      </c>
    </row>
    <row r="74" spans="1:6">
      <c r="A74" s="69"/>
      <c r="B74" s="70" t="s">
        <v>128</v>
      </c>
      <c r="C74" s="71" t="s">
        <v>129</v>
      </c>
      <c r="D74" s="72">
        <v>2</v>
      </c>
      <c r="E74" s="91">
        <v>1688</v>
      </c>
      <c r="F74" s="74">
        <f t="shared" si="3"/>
        <v>3376</v>
      </c>
    </row>
    <row r="75" spans="1:6">
      <c r="A75" s="69"/>
      <c r="B75" s="70" t="s">
        <v>130</v>
      </c>
      <c r="C75" s="71" t="s">
        <v>129</v>
      </c>
      <c r="D75" s="72">
        <v>3</v>
      </c>
      <c r="E75" s="91">
        <v>1441</v>
      </c>
      <c r="F75" s="74">
        <f t="shared" si="3"/>
        <v>4323</v>
      </c>
    </row>
    <row r="76" spans="1:6">
      <c r="A76" s="69"/>
      <c r="B76" s="70" t="s">
        <v>131</v>
      </c>
      <c r="C76" s="71" t="s">
        <v>129</v>
      </c>
      <c r="D76" s="72">
        <v>3</v>
      </c>
      <c r="E76" s="91">
        <v>830</v>
      </c>
      <c r="F76" s="74">
        <f t="shared" si="3"/>
        <v>2490</v>
      </c>
    </row>
    <row r="77" spans="1:6">
      <c r="A77" s="69"/>
      <c r="B77" s="70" t="s">
        <v>132</v>
      </c>
      <c r="C77" s="71" t="s">
        <v>14</v>
      </c>
      <c r="D77" s="72">
        <v>6</v>
      </c>
      <c r="E77" s="91">
        <v>531</v>
      </c>
      <c r="F77" s="74">
        <f t="shared" si="3"/>
        <v>3186</v>
      </c>
    </row>
    <row r="78" spans="1:6">
      <c r="A78" s="69"/>
      <c r="B78" s="70" t="s">
        <v>133</v>
      </c>
      <c r="C78" s="71" t="s">
        <v>14</v>
      </c>
      <c r="D78" s="72">
        <v>20</v>
      </c>
      <c r="E78" s="91">
        <v>198</v>
      </c>
      <c r="F78" s="74">
        <f t="shared" si="3"/>
        <v>3960</v>
      </c>
    </row>
    <row r="79" spans="1:6">
      <c r="A79" s="69"/>
      <c r="B79" s="70" t="s">
        <v>134</v>
      </c>
      <c r="C79" s="71" t="s">
        <v>14</v>
      </c>
      <c r="D79" s="72">
        <v>50</v>
      </c>
      <c r="E79" s="91">
        <v>332</v>
      </c>
      <c r="F79" s="74">
        <f t="shared" si="3"/>
        <v>16600</v>
      </c>
    </row>
    <row r="80" spans="1:6">
      <c r="A80" s="69"/>
      <c r="B80" s="70" t="s">
        <v>135</v>
      </c>
      <c r="C80" s="71" t="s">
        <v>14</v>
      </c>
      <c r="D80" s="72">
        <v>1</v>
      </c>
      <c r="E80" s="91">
        <v>2000</v>
      </c>
      <c r="F80" s="74">
        <f t="shared" ref="F80" si="6">D80*E80</f>
        <v>2000</v>
      </c>
    </row>
    <row r="81" spans="1:6">
      <c r="A81" s="69"/>
      <c r="B81" s="70" t="s">
        <v>136</v>
      </c>
      <c r="C81" s="71" t="s">
        <v>46</v>
      </c>
      <c r="D81" s="72">
        <v>20</v>
      </c>
      <c r="E81" s="91">
        <v>100</v>
      </c>
      <c r="F81" s="74">
        <f t="shared" si="3"/>
        <v>2000</v>
      </c>
    </row>
    <row r="82" spans="1:6">
      <c r="A82" s="69"/>
      <c r="B82" s="70" t="s">
        <v>137</v>
      </c>
      <c r="C82" s="71" t="s">
        <v>46</v>
      </c>
      <c r="D82" s="72">
        <v>20</v>
      </c>
      <c r="E82" s="91">
        <v>56</v>
      </c>
      <c r="F82" s="74">
        <f t="shared" si="3"/>
        <v>1120</v>
      </c>
    </row>
    <row r="83" spans="1:6">
      <c r="A83" s="69"/>
      <c r="B83" s="70" t="s">
        <v>138</v>
      </c>
      <c r="C83" s="71" t="s">
        <v>46</v>
      </c>
      <c r="D83" s="72">
        <v>50</v>
      </c>
      <c r="E83" s="91">
        <v>45</v>
      </c>
      <c r="F83" s="74">
        <f t="shared" si="3"/>
        <v>2250</v>
      </c>
    </row>
    <row r="84" spans="1:6">
      <c r="A84" s="69"/>
      <c r="B84" s="70" t="s">
        <v>139</v>
      </c>
      <c r="C84" s="71" t="s">
        <v>46</v>
      </c>
      <c r="D84" s="72">
        <v>100</v>
      </c>
      <c r="E84" s="91">
        <v>37</v>
      </c>
      <c r="F84" s="74">
        <f t="shared" si="3"/>
        <v>3700</v>
      </c>
    </row>
    <row r="85" spans="1:6">
      <c r="A85" s="69"/>
      <c r="B85" s="70" t="s">
        <v>140</v>
      </c>
      <c r="C85" s="71" t="s">
        <v>46</v>
      </c>
      <c r="D85" s="72">
        <v>5</v>
      </c>
      <c r="E85" s="91">
        <v>889</v>
      </c>
      <c r="F85" s="74">
        <f t="shared" si="3"/>
        <v>4445</v>
      </c>
    </row>
    <row r="86" spans="1:6">
      <c r="A86" s="69"/>
      <c r="B86" s="70" t="s">
        <v>141</v>
      </c>
      <c r="C86" s="71" t="s">
        <v>46</v>
      </c>
      <c r="D86" s="72">
        <v>10</v>
      </c>
      <c r="E86" s="91">
        <v>400</v>
      </c>
      <c r="F86" s="74">
        <f t="shared" si="3"/>
        <v>4000</v>
      </c>
    </row>
    <row r="87" spans="1:6">
      <c r="A87" s="69"/>
      <c r="B87" s="70" t="s">
        <v>142</v>
      </c>
      <c r="C87" s="71" t="s">
        <v>46</v>
      </c>
      <c r="D87" s="72">
        <v>50</v>
      </c>
      <c r="E87" s="91">
        <v>310</v>
      </c>
      <c r="F87" s="74">
        <f t="shared" si="3"/>
        <v>15500</v>
      </c>
    </row>
    <row r="88" spans="1:6">
      <c r="A88" s="69"/>
      <c r="B88" s="70" t="s">
        <v>143</v>
      </c>
      <c r="C88" s="71" t="s">
        <v>144</v>
      </c>
      <c r="D88" s="72">
        <v>1</v>
      </c>
      <c r="E88" s="91">
        <v>2500</v>
      </c>
      <c r="F88" s="74">
        <f t="shared" si="3"/>
        <v>2500</v>
      </c>
    </row>
    <row r="89" spans="1:6">
      <c r="A89" s="69"/>
      <c r="B89" s="70" t="s">
        <v>145</v>
      </c>
      <c r="C89" s="71" t="s">
        <v>46</v>
      </c>
      <c r="D89" s="72">
        <v>1</v>
      </c>
      <c r="E89" s="91">
        <v>19000</v>
      </c>
      <c r="F89" s="74">
        <f t="shared" ref="F89" si="7">D89*E89</f>
        <v>19000</v>
      </c>
    </row>
    <row r="90" spans="1:6" ht="47.25">
      <c r="A90" s="69"/>
      <c r="B90" s="70" t="s">
        <v>146</v>
      </c>
      <c r="C90" s="71" t="s">
        <v>147</v>
      </c>
      <c r="D90" s="72">
        <v>1</v>
      </c>
      <c r="E90" s="91">
        <v>15000</v>
      </c>
      <c r="F90" s="74">
        <f t="shared" si="3"/>
        <v>15000</v>
      </c>
    </row>
    <row r="91" spans="1:6">
      <c r="A91" s="88" t="s">
        <v>48</v>
      </c>
      <c r="B91" s="58" t="s">
        <v>57</v>
      </c>
      <c r="C91" s="59" t="s">
        <v>58</v>
      </c>
      <c r="D91" s="60">
        <v>1</v>
      </c>
      <c r="E91" s="61"/>
      <c r="F91" s="61">
        <f t="shared" si="2"/>
        <v>0</v>
      </c>
    </row>
    <row r="92" spans="1:6">
      <c r="A92" s="69"/>
      <c r="B92" s="70" t="s">
        <v>149</v>
      </c>
      <c r="C92" s="71" t="s">
        <v>46</v>
      </c>
      <c r="D92" s="72">
        <v>1</v>
      </c>
      <c r="E92" s="91">
        <v>800000</v>
      </c>
      <c r="F92" s="74">
        <f>D92*E92</f>
        <v>800000</v>
      </c>
    </row>
    <row r="93" spans="1:6">
      <c r="A93" s="87" t="s">
        <v>17</v>
      </c>
      <c r="B93" s="55" t="s">
        <v>25</v>
      </c>
      <c r="C93" s="59" t="s">
        <v>18</v>
      </c>
      <c r="D93" s="60"/>
      <c r="E93" s="61"/>
      <c r="F93" s="61"/>
    </row>
    <row r="94" spans="1:6">
      <c r="A94" s="88" t="s">
        <v>49</v>
      </c>
      <c r="B94" s="58" t="s">
        <v>26</v>
      </c>
      <c r="C94" s="59" t="s">
        <v>46</v>
      </c>
      <c r="D94" s="60">
        <v>9</v>
      </c>
      <c r="E94" s="61"/>
      <c r="F94" s="61">
        <f t="shared" si="2"/>
        <v>0</v>
      </c>
    </row>
    <row r="95" spans="1:6">
      <c r="A95" s="69"/>
      <c r="B95" s="70" t="s">
        <v>100</v>
      </c>
      <c r="C95" s="71" t="s">
        <v>14</v>
      </c>
      <c r="D95" s="72">
        <v>200</v>
      </c>
      <c r="E95" s="73">
        <v>520</v>
      </c>
      <c r="F95" s="74">
        <f>+D95*E95</f>
        <v>104000</v>
      </c>
    </row>
    <row r="96" spans="1:6">
      <c r="A96" s="69"/>
      <c r="B96" s="70" t="s">
        <v>214</v>
      </c>
      <c r="C96" s="71" t="s">
        <v>14</v>
      </c>
      <c r="D96" s="72">
        <v>200</v>
      </c>
      <c r="E96" s="73">
        <v>212.84</v>
      </c>
      <c r="F96" s="74">
        <f>+D96*E96</f>
        <v>42568</v>
      </c>
    </row>
    <row r="97" spans="1:6">
      <c r="A97" s="88" t="s">
        <v>50</v>
      </c>
      <c r="B97" s="58" t="s">
        <v>59</v>
      </c>
      <c r="C97" s="59" t="s">
        <v>46</v>
      </c>
      <c r="D97" s="60">
        <v>4</v>
      </c>
      <c r="E97" s="61"/>
      <c r="F97" s="61">
        <f t="shared" si="2"/>
        <v>0</v>
      </c>
    </row>
    <row r="98" spans="1:6">
      <c r="A98" s="69"/>
      <c r="B98" s="70" t="s">
        <v>100</v>
      </c>
      <c r="C98" s="71" t="s">
        <v>14</v>
      </c>
      <c r="D98" s="72">
        <v>100</v>
      </c>
      <c r="E98" s="73">
        <v>520</v>
      </c>
      <c r="F98" s="74">
        <f>+D98*E98</f>
        <v>52000</v>
      </c>
    </row>
    <row r="99" spans="1:6">
      <c r="A99" s="69"/>
      <c r="B99" s="70" t="s">
        <v>214</v>
      </c>
      <c r="C99" s="71" t="s">
        <v>14</v>
      </c>
      <c r="D99" s="72">
        <v>100</v>
      </c>
      <c r="E99" s="73">
        <v>212.84</v>
      </c>
      <c r="F99" s="74">
        <f>+D99*E99</f>
        <v>21284</v>
      </c>
    </row>
    <row r="100" spans="1:6">
      <c r="A100" s="88" t="s">
        <v>60</v>
      </c>
      <c r="B100" s="58" t="s">
        <v>34</v>
      </c>
      <c r="C100" s="59" t="s">
        <v>46</v>
      </c>
      <c r="D100" s="60">
        <v>1</v>
      </c>
      <c r="E100" s="61"/>
      <c r="F100" s="61">
        <f t="shared" si="2"/>
        <v>0</v>
      </c>
    </row>
    <row r="101" spans="1:6">
      <c r="A101" s="69"/>
      <c r="B101" s="70" t="s">
        <v>100</v>
      </c>
      <c r="C101" s="71" t="s">
        <v>14</v>
      </c>
      <c r="D101" s="72">
        <v>100</v>
      </c>
      <c r="E101" s="73">
        <v>520</v>
      </c>
      <c r="F101" s="74">
        <f>+D101*E101</f>
        <v>52000</v>
      </c>
    </row>
    <row r="102" spans="1:6">
      <c r="A102" s="69"/>
      <c r="B102" s="70" t="s">
        <v>214</v>
      </c>
      <c r="C102" s="71" t="s">
        <v>14</v>
      </c>
      <c r="D102" s="72">
        <v>100</v>
      </c>
      <c r="E102" s="73">
        <v>212.84</v>
      </c>
      <c r="F102" s="74">
        <f>+D102*E102</f>
        <v>21284</v>
      </c>
    </row>
    <row r="103" spans="1:6">
      <c r="A103" s="88" t="s">
        <v>61</v>
      </c>
      <c r="B103" s="58" t="s">
        <v>62</v>
      </c>
      <c r="C103" s="59" t="s">
        <v>46</v>
      </c>
      <c r="D103" s="60">
        <v>1</v>
      </c>
      <c r="E103" s="61"/>
      <c r="F103" s="61">
        <f t="shared" si="2"/>
        <v>0</v>
      </c>
    </row>
    <row r="104" spans="1:6">
      <c r="A104" s="69"/>
      <c r="B104" s="70" t="s">
        <v>100</v>
      </c>
      <c r="C104" s="71" t="s">
        <v>14</v>
      </c>
      <c r="D104" s="72">
        <v>100</v>
      </c>
      <c r="E104" s="73">
        <v>520</v>
      </c>
      <c r="F104" s="74">
        <f>+D104*E104</f>
        <v>52000</v>
      </c>
    </row>
    <row r="105" spans="1:6">
      <c r="A105" s="88" t="s">
        <v>63</v>
      </c>
      <c r="B105" s="58" t="s">
        <v>27</v>
      </c>
      <c r="C105" s="59" t="s">
        <v>46</v>
      </c>
      <c r="D105" s="60">
        <v>22</v>
      </c>
      <c r="E105" s="61"/>
      <c r="F105" s="61">
        <f t="shared" si="2"/>
        <v>0</v>
      </c>
    </row>
    <row r="106" spans="1:6">
      <c r="A106" s="69"/>
      <c r="B106" s="70" t="s">
        <v>101</v>
      </c>
      <c r="C106" s="71" t="s">
        <v>14</v>
      </c>
      <c r="D106" s="72">
        <v>200</v>
      </c>
      <c r="E106" s="73">
        <v>800</v>
      </c>
      <c r="F106" s="74">
        <f>+D106*E106</f>
        <v>160000</v>
      </c>
    </row>
    <row r="107" spans="1:6">
      <c r="A107" s="69"/>
      <c r="B107" s="70" t="s">
        <v>215</v>
      </c>
      <c r="C107" s="71" t="s">
        <v>14</v>
      </c>
      <c r="D107" s="72">
        <v>200</v>
      </c>
      <c r="E107" s="73">
        <v>266.83</v>
      </c>
      <c r="F107" s="74">
        <f>+D107*E107</f>
        <v>53366</v>
      </c>
    </row>
    <row r="108" spans="1:6">
      <c r="A108" s="88" t="s">
        <v>64</v>
      </c>
      <c r="B108" s="58" t="s">
        <v>65</v>
      </c>
      <c r="C108" s="59" t="s">
        <v>46</v>
      </c>
      <c r="D108" s="60">
        <v>9</v>
      </c>
      <c r="E108" s="61"/>
      <c r="F108" s="61">
        <f t="shared" si="2"/>
        <v>0</v>
      </c>
    </row>
    <row r="109" spans="1:6">
      <c r="A109" s="69"/>
      <c r="B109" s="70" t="s">
        <v>101</v>
      </c>
      <c r="C109" s="71" t="s">
        <v>14</v>
      </c>
      <c r="D109" s="72">
        <v>200</v>
      </c>
      <c r="E109" s="73">
        <v>800</v>
      </c>
      <c r="F109" s="74">
        <f>+D109*E109</f>
        <v>160000</v>
      </c>
    </row>
    <row r="110" spans="1:6">
      <c r="A110" s="69"/>
      <c r="B110" s="70" t="s">
        <v>215</v>
      </c>
      <c r="C110" s="71" t="s">
        <v>14</v>
      </c>
      <c r="D110" s="72">
        <v>200</v>
      </c>
      <c r="E110" s="73">
        <v>266.83</v>
      </c>
      <c r="F110" s="74">
        <f>+D110*E110</f>
        <v>53366</v>
      </c>
    </row>
    <row r="111" spans="1:6">
      <c r="A111" s="87" t="s">
        <v>66</v>
      </c>
      <c r="B111" s="55" t="s">
        <v>28</v>
      </c>
      <c r="C111" s="59" t="s">
        <v>18</v>
      </c>
      <c r="D111" s="94"/>
      <c r="E111" s="61"/>
      <c r="F111" s="61"/>
    </row>
    <row r="112" spans="1:6">
      <c r="A112" s="88" t="s">
        <v>67</v>
      </c>
      <c r="B112" s="58" t="s">
        <v>29</v>
      </c>
      <c r="C112" s="59" t="s">
        <v>46</v>
      </c>
      <c r="D112" s="60">
        <v>8</v>
      </c>
      <c r="E112" s="61">
        <v>4511</v>
      </c>
      <c r="F112" s="61">
        <f t="shared" si="2"/>
        <v>36088</v>
      </c>
    </row>
    <row r="113" spans="1:6">
      <c r="A113" s="88" t="s">
        <v>68</v>
      </c>
      <c r="B113" s="58" t="s">
        <v>69</v>
      </c>
      <c r="C113" s="59" t="s">
        <v>46</v>
      </c>
      <c r="D113" s="60">
        <v>1</v>
      </c>
      <c r="E113" s="61">
        <v>4511</v>
      </c>
      <c r="F113" s="61">
        <f t="shared" si="2"/>
        <v>4511</v>
      </c>
    </row>
    <row r="114" spans="1:6">
      <c r="A114" s="88" t="s">
        <v>70</v>
      </c>
      <c r="B114" s="58" t="s">
        <v>30</v>
      </c>
      <c r="C114" s="59" t="s">
        <v>46</v>
      </c>
      <c r="D114" s="60">
        <v>22</v>
      </c>
      <c r="E114" s="61">
        <v>4905</v>
      </c>
      <c r="F114" s="61">
        <f t="shared" si="2"/>
        <v>107910</v>
      </c>
    </row>
    <row r="115" spans="1:6">
      <c r="A115" s="88"/>
      <c r="B115" s="58"/>
      <c r="C115" s="59"/>
      <c r="D115" s="60"/>
      <c r="E115" s="61"/>
      <c r="F115" s="61"/>
    </row>
    <row r="116" spans="1:6">
      <c r="A116" s="87" t="s">
        <v>71</v>
      </c>
      <c r="B116" s="55" t="s">
        <v>31</v>
      </c>
      <c r="C116" s="59" t="s">
        <v>18</v>
      </c>
      <c r="D116" s="60"/>
      <c r="E116" s="61"/>
      <c r="F116" s="61"/>
    </row>
    <row r="117" spans="1:6">
      <c r="A117" s="88" t="s">
        <v>72</v>
      </c>
      <c r="B117" s="58" t="s">
        <v>96</v>
      </c>
      <c r="C117" s="59" t="s">
        <v>46</v>
      </c>
      <c r="D117" s="60">
        <v>16</v>
      </c>
      <c r="E117" s="61">
        <v>6500</v>
      </c>
      <c r="F117" s="61">
        <f t="shared" si="2"/>
        <v>104000</v>
      </c>
    </row>
    <row r="118" spans="1:6">
      <c r="A118" s="88" t="s">
        <v>73</v>
      </c>
      <c r="B118" s="58" t="s">
        <v>74</v>
      </c>
      <c r="C118" s="59" t="s">
        <v>46</v>
      </c>
      <c r="D118" s="60">
        <v>6</v>
      </c>
      <c r="E118" s="61">
        <v>13388</v>
      </c>
      <c r="F118" s="61">
        <f t="shared" si="2"/>
        <v>80328</v>
      </c>
    </row>
    <row r="119" spans="1:6">
      <c r="A119" s="88" t="s">
        <v>75</v>
      </c>
      <c r="B119" s="58" t="s">
        <v>76</v>
      </c>
      <c r="C119" s="59" t="s">
        <v>46</v>
      </c>
      <c r="D119" s="60">
        <v>3</v>
      </c>
      <c r="E119" s="61">
        <v>18500</v>
      </c>
      <c r="F119" s="61">
        <f t="shared" si="2"/>
        <v>55500</v>
      </c>
    </row>
    <row r="120" spans="1:6">
      <c r="A120" s="88" t="s">
        <v>77</v>
      </c>
      <c r="B120" s="58" t="s">
        <v>78</v>
      </c>
      <c r="C120" s="59" t="s">
        <v>46</v>
      </c>
      <c r="D120" s="60">
        <v>3</v>
      </c>
      <c r="E120" s="61">
        <v>12528</v>
      </c>
      <c r="F120" s="61">
        <f t="shared" si="2"/>
        <v>37584</v>
      </c>
    </row>
    <row r="121" spans="1:6">
      <c r="A121" s="87" t="s">
        <v>79</v>
      </c>
      <c r="B121" s="55" t="s">
        <v>80</v>
      </c>
      <c r="C121" s="59"/>
      <c r="D121" s="60"/>
      <c r="E121" s="61"/>
      <c r="F121" s="61"/>
    </row>
    <row r="122" spans="1:6" ht="31.5">
      <c r="A122" s="88" t="s">
        <v>81</v>
      </c>
      <c r="B122" s="58" t="s">
        <v>82</v>
      </c>
      <c r="C122" s="59" t="s">
        <v>14</v>
      </c>
      <c r="D122" s="60">
        <v>60</v>
      </c>
      <c r="E122" s="61"/>
      <c r="F122" s="61">
        <f t="shared" si="2"/>
        <v>0</v>
      </c>
    </row>
    <row r="123" spans="1:6">
      <c r="A123" s="69"/>
      <c r="B123" s="70" t="s">
        <v>150</v>
      </c>
      <c r="C123" s="71" t="s">
        <v>14</v>
      </c>
      <c r="D123" s="72">
        <v>60</v>
      </c>
      <c r="E123" s="73">
        <v>2475</v>
      </c>
      <c r="F123" s="74">
        <f>D123*E123</f>
        <v>148500</v>
      </c>
    </row>
    <row r="124" spans="1:6" ht="18">
      <c r="A124" s="69"/>
      <c r="B124" s="70" t="s">
        <v>216</v>
      </c>
      <c r="C124" s="71" t="s">
        <v>46</v>
      </c>
      <c r="D124" s="72">
        <v>30</v>
      </c>
      <c r="E124" s="73">
        <v>1115</v>
      </c>
      <c r="F124" s="74">
        <f t="shared" ref="F124:F126" si="8">D124*E124</f>
        <v>33450</v>
      </c>
    </row>
    <row r="125" spans="1:6">
      <c r="A125" s="69"/>
      <c r="B125" s="70" t="s">
        <v>151</v>
      </c>
      <c r="C125" s="71" t="s">
        <v>46</v>
      </c>
      <c r="D125" s="72">
        <v>20</v>
      </c>
      <c r="E125" s="73">
        <v>1429</v>
      </c>
      <c r="F125" s="74">
        <f t="shared" si="8"/>
        <v>28580</v>
      </c>
    </row>
    <row r="126" spans="1:6">
      <c r="A126" s="69"/>
      <c r="B126" s="70" t="s">
        <v>159</v>
      </c>
      <c r="C126" s="71" t="s">
        <v>46</v>
      </c>
      <c r="D126" s="72">
        <v>1</v>
      </c>
      <c r="E126" s="73">
        <v>3500</v>
      </c>
      <c r="F126" s="74">
        <f t="shared" si="8"/>
        <v>3500</v>
      </c>
    </row>
    <row r="127" spans="1:6">
      <c r="A127" s="69"/>
      <c r="B127" s="70" t="s">
        <v>152</v>
      </c>
      <c r="C127" s="71" t="s">
        <v>46</v>
      </c>
      <c r="D127" s="72">
        <v>4</v>
      </c>
      <c r="E127" s="73">
        <v>5000</v>
      </c>
      <c r="F127" s="74">
        <f>D127*E127</f>
        <v>20000</v>
      </c>
    </row>
    <row r="128" spans="1:6">
      <c r="A128" s="69"/>
      <c r="B128" s="70" t="s">
        <v>153</v>
      </c>
      <c r="C128" s="71" t="s">
        <v>46</v>
      </c>
      <c r="D128" s="72">
        <v>3</v>
      </c>
      <c r="E128" s="73">
        <v>225</v>
      </c>
      <c r="F128" s="74">
        <f>+D128*E128</f>
        <v>675</v>
      </c>
    </row>
    <row r="129" spans="1:6">
      <c r="A129" s="69"/>
      <c r="B129" s="70" t="s">
        <v>154</v>
      </c>
      <c r="C129" s="71" t="s">
        <v>46</v>
      </c>
      <c r="D129" s="72">
        <v>1</v>
      </c>
      <c r="E129" s="73">
        <v>1200</v>
      </c>
      <c r="F129" s="74">
        <f t="shared" ref="F129:F132" si="9">+D129*E129</f>
        <v>1200</v>
      </c>
    </row>
    <row r="130" spans="1:6">
      <c r="A130" s="69"/>
      <c r="B130" s="93" t="s">
        <v>155</v>
      </c>
      <c r="C130" s="71" t="s">
        <v>46</v>
      </c>
      <c r="D130" s="72">
        <v>1</v>
      </c>
      <c r="E130" s="73">
        <v>22500</v>
      </c>
      <c r="F130" s="74">
        <f t="shared" si="9"/>
        <v>22500</v>
      </c>
    </row>
    <row r="131" spans="1:6">
      <c r="A131" s="69"/>
      <c r="B131" s="70" t="s">
        <v>156</v>
      </c>
      <c r="C131" s="71" t="s">
        <v>46</v>
      </c>
      <c r="D131" s="72">
        <v>3</v>
      </c>
      <c r="E131" s="73">
        <v>2500</v>
      </c>
      <c r="F131" s="74">
        <f t="shared" si="9"/>
        <v>7500</v>
      </c>
    </row>
    <row r="132" spans="1:6">
      <c r="A132" s="69"/>
      <c r="B132" s="70" t="s">
        <v>157</v>
      </c>
      <c r="C132" s="71" t="s">
        <v>158</v>
      </c>
      <c r="D132" s="72">
        <v>1</v>
      </c>
      <c r="E132" s="73">
        <v>5000</v>
      </c>
      <c r="F132" s="74">
        <f t="shared" si="9"/>
        <v>5000</v>
      </c>
    </row>
    <row r="133" spans="1:6">
      <c r="A133" s="87" t="s">
        <v>83</v>
      </c>
      <c r="B133" s="55" t="s">
        <v>84</v>
      </c>
      <c r="C133" s="59"/>
      <c r="D133" s="60"/>
      <c r="E133" s="61"/>
      <c r="F133" s="61"/>
    </row>
    <row r="134" spans="1:6">
      <c r="A134" s="95" t="s">
        <v>85</v>
      </c>
      <c r="B134" s="58" t="s">
        <v>86</v>
      </c>
      <c r="C134" s="59" t="s">
        <v>87</v>
      </c>
      <c r="D134" s="60">
        <v>1</v>
      </c>
      <c r="E134" s="61"/>
      <c r="F134" s="61">
        <f t="shared" si="2"/>
        <v>0</v>
      </c>
    </row>
    <row r="135" spans="1:6">
      <c r="A135" s="68"/>
      <c r="B135" s="70" t="s">
        <v>32</v>
      </c>
      <c r="C135" s="71" t="s">
        <v>46</v>
      </c>
      <c r="D135" s="72">
        <v>4</v>
      </c>
      <c r="E135" s="73">
        <v>72000</v>
      </c>
      <c r="F135" s="74">
        <f t="shared" ref="F135:F139" si="10">+E135*D135</f>
        <v>288000</v>
      </c>
    </row>
    <row r="136" spans="1:6">
      <c r="A136" s="68"/>
      <c r="B136" s="70" t="s">
        <v>33</v>
      </c>
      <c r="C136" s="71" t="s">
        <v>46</v>
      </c>
      <c r="D136" s="72">
        <v>2</v>
      </c>
      <c r="E136" s="73">
        <v>13388</v>
      </c>
      <c r="F136" s="74">
        <f t="shared" si="10"/>
        <v>26776</v>
      </c>
    </row>
    <row r="137" spans="1:6">
      <c r="A137" s="68"/>
      <c r="B137" s="70" t="s">
        <v>160</v>
      </c>
      <c r="C137" s="71" t="s">
        <v>2</v>
      </c>
      <c r="D137" s="72">
        <v>3</v>
      </c>
      <c r="E137" s="73">
        <v>5530</v>
      </c>
      <c r="F137" s="74">
        <f t="shared" si="10"/>
        <v>16590</v>
      </c>
    </row>
    <row r="138" spans="1:6">
      <c r="A138" s="68"/>
      <c r="B138" s="70" t="s">
        <v>161</v>
      </c>
      <c r="C138" s="71" t="s">
        <v>2</v>
      </c>
      <c r="D138" s="72">
        <v>4</v>
      </c>
      <c r="E138" s="73">
        <v>5260</v>
      </c>
      <c r="F138" s="74">
        <f t="shared" si="10"/>
        <v>21040</v>
      </c>
    </row>
    <row r="139" spans="1:6">
      <c r="A139" s="68"/>
      <c r="B139" s="70" t="s">
        <v>162</v>
      </c>
      <c r="C139" s="71" t="s">
        <v>2</v>
      </c>
      <c r="D139" s="72">
        <v>200</v>
      </c>
      <c r="E139" s="73">
        <v>1000</v>
      </c>
      <c r="F139" s="74">
        <f t="shared" si="10"/>
        <v>200000</v>
      </c>
    </row>
    <row r="140" spans="1:6">
      <c r="A140" s="85" t="s">
        <v>88</v>
      </c>
      <c r="B140" s="55" t="s">
        <v>89</v>
      </c>
      <c r="C140" s="59"/>
      <c r="D140" s="60"/>
      <c r="E140" s="61"/>
      <c r="F140" s="61"/>
    </row>
    <row r="141" spans="1:6">
      <c r="A141" s="95" t="s">
        <v>90</v>
      </c>
      <c r="B141" s="58" t="s">
        <v>91</v>
      </c>
      <c r="C141" s="59" t="s">
        <v>87</v>
      </c>
      <c r="D141" s="60">
        <v>4</v>
      </c>
      <c r="E141" s="61"/>
      <c r="F141" s="61">
        <f>+E141*D141</f>
        <v>0</v>
      </c>
    </row>
    <row r="142" spans="1:6">
      <c r="A142" s="68"/>
      <c r="B142" s="70" t="s">
        <v>213</v>
      </c>
      <c r="C142" s="71" t="s">
        <v>46</v>
      </c>
      <c r="D142" s="72">
        <v>4</v>
      </c>
      <c r="E142" s="73">
        <v>122881</v>
      </c>
      <c r="F142" s="74">
        <f>+E142*D142</f>
        <v>491524</v>
      </c>
    </row>
    <row r="143" spans="1:6">
      <c r="A143" s="68"/>
      <c r="B143" s="70" t="s">
        <v>163</v>
      </c>
      <c r="C143" s="71" t="s">
        <v>46</v>
      </c>
      <c r="D143" s="72">
        <v>30</v>
      </c>
      <c r="E143" s="73">
        <v>1533</v>
      </c>
      <c r="F143" s="74">
        <f t="shared" ref="F143:F160" si="11">+E143*D143</f>
        <v>45990</v>
      </c>
    </row>
    <row r="144" spans="1:6">
      <c r="A144" s="68"/>
      <c r="B144" s="70" t="s">
        <v>164</v>
      </c>
      <c r="C144" s="71" t="s">
        <v>46</v>
      </c>
      <c r="D144" s="72">
        <v>30</v>
      </c>
      <c r="E144" s="73">
        <v>3000</v>
      </c>
      <c r="F144" s="74">
        <f t="shared" si="11"/>
        <v>90000</v>
      </c>
    </row>
    <row r="145" spans="1:6">
      <c r="A145" s="68"/>
      <c r="B145" s="70" t="s">
        <v>165</v>
      </c>
      <c r="C145" s="71" t="s">
        <v>46</v>
      </c>
      <c r="D145" s="72">
        <v>4</v>
      </c>
      <c r="E145" s="73">
        <v>10000</v>
      </c>
      <c r="F145" s="74">
        <f t="shared" si="11"/>
        <v>40000</v>
      </c>
    </row>
    <row r="146" spans="1:6">
      <c r="A146" s="68"/>
      <c r="B146" s="70" t="s">
        <v>166</v>
      </c>
      <c r="C146" s="71" t="s">
        <v>46</v>
      </c>
      <c r="D146" s="72">
        <v>15</v>
      </c>
      <c r="E146" s="73">
        <v>1500</v>
      </c>
      <c r="F146" s="74">
        <f t="shared" si="11"/>
        <v>22500</v>
      </c>
    </row>
    <row r="147" spans="1:6">
      <c r="A147" s="68"/>
      <c r="B147" s="70" t="s">
        <v>167</v>
      </c>
      <c r="C147" s="71" t="s">
        <v>46</v>
      </c>
      <c r="D147" s="72">
        <v>15</v>
      </c>
      <c r="E147" s="73">
        <v>1800</v>
      </c>
      <c r="F147" s="74">
        <f t="shared" si="11"/>
        <v>27000</v>
      </c>
    </row>
    <row r="148" spans="1:6">
      <c r="A148" s="68"/>
      <c r="B148" s="70" t="s">
        <v>168</v>
      </c>
      <c r="C148" s="71" t="s">
        <v>46</v>
      </c>
      <c r="D148" s="72">
        <v>2</v>
      </c>
      <c r="E148" s="73">
        <v>12750</v>
      </c>
      <c r="F148" s="74">
        <f t="shared" si="11"/>
        <v>25500</v>
      </c>
    </row>
    <row r="149" spans="1:6">
      <c r="A149" s="68"/>
      <c r="B149" s="70" t="s">
        <v>169</v>
      </c>
      <c r="C149" s="71" t="s">
        <v>46</v>
      </c>
      <c r="D149" s="72">
        <v>3</v>
      </c>
      <c r="E149" s="73">
        <v>4701</v>
      </c>
      <c r="F149" s="74">
        <f t="shared" si="11"/>
        <v>14103</v>
      </c>
    </row>
    <row r="150" spans="1:6">
      <c r="A150" s="68"/>
      <c r="B150" s="70" t="s">
        <v>170</v>
      </c>
      <c r="C150" s="71" t="s">
        <v>2</v>
      </c>
      <c r="D150" s="72">
        <v>5</v>
      </c>
      <c r="E150" s="73">
        <v>1692</v>
      </c>
      <c r="F150" s="74">
        <f t="shared" si="11"/>
        <v>8460</v>
      </c>
    </row>
    <row r="151" spans="1:6">
      <c r="A151" s="68"/>
      <c r="B151" s="70" t="s">
        <v>171</v>
      </c>
      <c r="C151" s="71" t="s">
        <v>2</v>
      </c>
      <c r="D151" s="72">
        <v>5</v>
      </c>
      <c r="E151" s="73">
        <v>10000</v>
      </c>
      <c r="F151" s="74">
        <f t="shared" si="11"/>
        <v>50000</v>
      </c>
    </row>
    <row r="152" spans="1:6">
      <c r="A152" s="68"/>
      <c r="B152" s="70" t="s">
        <v>172</v>
      </c>
      <c r="C152" s="71" t="s">
        <v>46</v>
      </c>
      <c r="D152" s="72">
        <v>4</v>
      </c>
      <c r="E152" s="73">
        <v>1716</v>
      </c>
      <c r="F152" s="74">
        <f t="shared" si="11"/>
        <v>6864</v>
      </c>
    </row>
    <row r="153" spans="1:6">
      <c r="A153" s="68"/>
      <c r="B153" s="70" t="s">
        <v>173</v>
      </c>
      <c r="C153" s="71" t="s">
        <v>174</v>
      </c>
      <c r="D153" s="72">
        <v>5</v>
      </c>
      <c r="E153" s="73">
        <v>500</v>
      </c>
      <c r="F153" s="74">
        <f t="shared" si="11"/>
        <v>2500</v>
      </c>
    </row>
    <row r="154" spans="1:6">
      <c r="A154" s="68"/>
      <c r="B154" s="70" t="s">
        <v>175</v>
      </c>
      <c r="C154" s="71" t="s">
        <v>2</v>
      </c>
      <c r="D154" s="72">
        <v>2</v>
      </c>
      <c r="E154" s="73">
        <v>500</v>
      </c>
      <c r="F154" s="74">
        <f t="shared" si="11"/>
        <v>1000</v>
      </c>
    </row>
    <row r="155" spans="1:6">
      <c r="A155" s="68"/>
      <c r="B155" s="70" t="s">
        <v>176</v>
      </c>
      <c r="C155" s="71" t="s">
        <v>2</v>
      </c>
      <c r="D155" s="72">
        <v>1</v>
      </c>
      <c r="E155" s="73">
        <v>1000</v>
      </c>
      <c r="F155" s="74">
        <f t="shared" si="11"/>
        <v>1000</v>
      </c>
    </row>
    <row r="156" spans="1:6">
      <c r="A156" s="68"/>
      <c r="B156" s="70" t="s">
        <v>177</v>
      </c>
      <c r="C156" s="71" t="s">
        <v>2</v>
      </c>
      <c r="D156" s="72">
        <v>5</v>
      </c>
      <c r="E156" s="73">
        <v>120</v>
      </c>
      <c r="F156" s="74">
        <f t="shared" si="11"/>
        <v>600</v>
      </c>
    </row>
    <row r="157" spans="1:6">
      <c r="A157" s="68"/>
      <c r="B157" s="70" t="s">
        <v>178</v>
      </c>
      <c r="C157" s="71" t="s">
        <v>2</v>
      </c>
      <c r="D157" s="72">
        <v>5</v>
      </c>
      <c r="E157" s="73">
        <v>1275</v>
      </c>
      <c r="F157" s="74">
        <f t="shared" si="11"/>
        <v>6375</v>
      </c>
    </row>
    <row r="158" spans="1:6">
      <c r="A158" s="68"/>
      <c r="B158" s="70" t="s">
        <v>179</v>
      </c>
      <c r="C158" s="71" t="s">
        <v>2</v>
      </c>
      <c r="D158" s="72">
        <v>50</v>
      </c>
      <c r="E158" s="73">
        <v>20</v>
      </c>
      <c r="F158" s="74">
        <f t="shared" si="11"/>
        <v>1000</v>
      </c>
    </row>
    <row r="159" spans="1:6">
      <c r="A159" s="68"/>
      <c r="B159" s="70" t="s">
        <v>180</v>
      </c>
      <c r="C159" s="71" t="s">
        <v>2</v>
      </c>
      <c r="D159" s="72">
        <v>50</v>
      </c>
      <c r="E159" s="73">
        <v>20</v>
      </c>
      <c r="F159" s="74">
        <f t="shared" si="11"/>
        <v>1000</v>
      </c>
    </row>
    <row r="160" spans="1:6">
      <c r="A160" s="68"/>
      <c r="B160" s="70" t="s">
        <v>181</v>
      </c>
      <c r="C160" s="71" t="s">
        <v>2</v>
      </c>
      <c r="D160" s="72">
        <v>7</v>
      </c>
      <c r="E160" s="73">
        <v>400</v>
      </c>
      <c r="F160" s="74">
        <f t="shared" si="11"/>
        <v>2800</v>
      </c>
    </row>
    <row r="161" spans="1:6">
      <c r="A161" s="68"/>
      <c r="B161" s="70" t="s">
        <v>182</v>
      </c>
      <c r="C161" s="71" t="s">
        <v>46</v>
      </c>
      <c r="D161" s="72">
        <v>4</v>
      </c>
      <c r="E161" s="73">
        <v>8900</v>
      </c>
      <c r="F161" s="74">
        <f>+D161*E161</f>
        <v>35600</v>
      </c>
    </row>
    <row r="162" spans="1:6">
      <c r="A162" s="68"/>
      <c r="B162" s="93" t="s">
        <v>183</v>
      </c>
      <c r="C162" s="71" t="s">
        <v>46</v>
      </c>
      <c r="D162" s="72">
        <v>4</v>
      </c>
      <c r="E162" s="73">
        <v>620</v>
      </c>
      <c r="F162" s="74">
        <f>+D162*E162</f>
        <v>2480</v>
      </c>
    </row>
    <row r="163" spans="1:6">
      <c r="A163" s="68"/>
      <c r="B163" s="93" t="s">
        <v>184</v>
      </c>
      <c r="C163" s="71" t="s">
        <v>46</v>
      </c>
      <c r="D163" s="72">
        <v>4</v>
      </c>
      <c r="E163" s="73">
        <v>610</v>
      </c>
      <c r="F163" s="74">
        <f t="shared" ref="F163:F164" si="12">+D163*E163</f>
        <v>2440</v>
      </c>
    </row>
    <row r="164" spans="1:6">
      <c r="A164" s="68"/>
      <c r="B164" s="70" t="s">
        <v>185</v>
      </c>
      <c r="C164" s="71" t="s">
        <v>46</v>
      </c>
      <c r="D164" s="72">
        <v>4</v>
      </c>
      <c r="E164" s="73">
        <v>675</v>
      </c>
      <c r="F164" s="74">
        <f t="shared" si="12"/>
        <v>2700</v>
      </c>
    </row>
    <row r="165" spans="1:6">
      <c r="A165" s="95" t="s">
        <v>92</v>
      </c>
      <c r="B165" s="58" t="s">
        <v>95</v>
      </c>
      <c r="C165" s="59" t="s">
        <v>87</v>
      </c>
      <c r="D165" s="60">
        <v>5</v>
      </c>
      <c r="E165" s="61"/>
      <c r="F165" s="61">
        <f>+E165*D165</f>
        <v>0</v>
      </c>
    </row>
    <row r="166" spans="1:6">
      <c r="A166" s="68"/>
      <c r="B166" s="93" t="s">
        <v>212</v>
      </c>
      <c r="C166" s="71" t="s">
        <v>46</v>
      </c>
      <c r="D166" s="72">
        <v>5</v>
      </c>
      <c r="E166" s="73">
        <v>275424</v>
      </c>
      <c r="F166" s="74">
        <f>D166*E166</f>
        <v>1377120</v>
      </c>
    </row>
    <row r="167" spans="1:6">
      <c r="A167" s="68"/>
      <c r="B167" s="93" t="s">
        <v>186</v>
      </c>
      <c r="C167" s="71" t="s">
        <v>46</v>
      </c>
      <c r="D167" s="72">
        <v>45</v>
      </c>
      <c r="E167" s="73">
        <v>2333</v>
      </c>
      <c r="F167" s="74">
        <f t="shared" ref="F167:F171" si="13">D167*E167</f>
        <v>104985</v>
      </c>
    </row>
    <row r="168" spans="1:6">
      <c r="A168" s="68"/>
      <c r="B168" s="93" t="s">
        <v>187</v>
      </c>
      <c r="C168" s="71" t="s">
        <v>46</v>
      </c>
      <c r="D168" s="72">
        <v>45</v>
      </c>
      <c r="E168" s="73">
        <v>3667</v>
      </c>
      <c r="F168" s="74">
        <f t="shared" si="13"/>
        <v>165015</v>
      </c>
    </row>
    <row r="169" spans="1:6">
      <c r="A169" s="68"/>
      <c r="B169" s="93" t="s">
        <v>188</v>
      </c>
      <c r="C169" s="71" t="s">
        <v>46</v>
      </c>
      <c r="D169" s="72">
        <v>5</v>
      </c>
      <c r="E169" s="73">
        <v>10000</v>
      </c>
      <c r="F169" s="74">
        <f t="shared" si="13"/>
        <v>50000</v>
      </c>
    </row>
    <row r="170" spans="1:6">
      <c r="A170" s="68"/>
      <c r="B170" s="93" t="s">
        <v>189</v>
      </c>
      <c r="C170" s="71" t="s">
        <v>46</v>
      </c>
      <c r="D170" s="72">
        <v>25</v>
      </c>
      <c r="E170" s="73">
        <v>1500</v>
      </c>
      <c r="F170" s="74">
        <f t="shared" si="13"/>
        <v>37500</v>
      </c>
    </row>
    <row r="171" spans="1:6">
      <c r="A171" s="68"/>
      <c r="B171" s="93" t="s">
        <v>190</v>
      </c>
      <c r="C171" s="71" t="s">
        <v>46</v>
      </c>
      <c r="D171" s="72">
        <v>25</v>
      </c>
      <c r="E171" s="73">
        <v>2000</v>
      </c>
      <c r="F171" s="74">
        <f t="shared" si="13"/>
        <v>50000</v>
      </c>
    </row>
    <row r="172" spans="1:6">
      <c r="A172" s="68"/>
      <c r="B172" s="93" t="s">
        <v>168</v>
      </c>
      <c r="C172" s="71" t="s">
        <v>46</v>
      </c>
      <c r="D172" s="72">
        <v>2</v>
      </c>
      <c r="E172" s="73">
        <v>12750</v>
      </c>
      <c r="F172" s="74">
        <f t="shared" ref="F172:F185" si="14">+E172*D172</f>
        <v>25500</v>
      </c>
    </row>
    <row r="173" spans="1:6">
      <c r="A173" s="68"/>
      <c r="B173" s="93" t="s">
        <v>169</v>
      </c>
      <c r="C173" s="71" t="s">
        <v>46</v>
      </c>
      <c r="D173" s="72">
        <v>3</v>
      </c>
      <c r="E173" s="73">
        <v>4701</v>
      </c>
      <c r="F173" s="74">
        <f t="shared" si="14"/>
        <v>14103</v>
      </c>
    </row>
    <row r="174" spans="1:6">
      <c r="A174" s="68"/>
      <c r="B174" s="93" t="s">
        <v>170</v>
      </c>
      <c r="C174" s="71" t="s">
        <v>2</v>
      </c>
      <c r="D174" s="72">
        <v>5</v>
      </c>
      <c r="E174" s="73">
        <v>1692</v>
      </c>
      <c r="F174" s="74">
        <f t="shared" si="14"/>
        <v>8460</v>
      </c>
    </row>
    <row r="175" spans="1:6">
      <c r="A175" s="68"/>
      <c r="B175" s="93" t="s">
        <v>171</v>
      </c>
      <c r="C175" s="71" t="s">
        <v>2</v>
      </c>
      <c r="D175" s="72">
        <v>5</v>
      </c>
      <c r="E175" s="73">
        <v>12306</v>
      </c>
      <c r="F175" s="74">
        <f t="shared" si="14"/>
        <v>61530</v>
      </c>
    </row>
    <row r="176" spans="1:6">
      <c r="A176" s="68"/>
      <c r="B176" s="93" t="s">
        <v>172</v>
      </c>
      <c r="C176" s="71" t="s">
        <v>46</v>
      </c>
      <c r="D176" s="72">
        <v>4</v>
      </c>
      <c r="E176" s="73">
        <v>1716</v>
      </c>
      <c r="F176" s="74">
        <f t="shared" si="14"/>
        <v>6864</v>
      </c>
    </row>
    <row r="177" spans="1:6">
      <c r="A177" s="68"/>
      <c r="B177" s="93" t="s">
        <v>173</v>
      </c>
      <c r="C177" s="71" t="s">
        <v>174</v>
      </c>
      <c r="D177" s="72">
        <v>5</v>
      </c>
      <c r="E177" s="73">
        <v>500</v>
      </c>
      <c r="F177" s="74">
        <f t="shared" si="14"/>
        <v>2500</v>
      </c>
    </row>
    <row r="178" spans="1:6">
      <c r="A178" s="68"/>
      <c r="B178" s="93" t="s">
        <v>175</v>
      </c>
      <c r="C178" s="71" t="s">
        <v>2</v>
      </c>
      <c r="D178" s="72">
        <v>3</v>
      </c>
      <c r="E178" s="73">
        <v>500</v>
      </c>
      <c r="F178" s="74">
        <f t="shared" si="14"/>
        <v>1500</v>
      </c>
    </row>
    <row r="179" spans="1:6">
      <c r="A179" s="68"/>
      <c r="B179" s="93" t="s">
        <v>191</v>
      </c>
      <c r="C179" s="71" t="s">
        <v>2</v>
      </c>
      <c r="D179" s="72">
        <v>1</v>
      </c>
      <c r="E179" s="73">
        <v>6500</v>
      </c>
      <c r="F179" s="74">
        <f t="shared" si="14"/>
        <v>6500</v>
      </c>
    </row>
    <row r="180" spans="1:6">
      <c r="A180" s="68"/>
      <c r="B180" s="93" t="s">
        <v>176</v>
      </c>
      <c r="C180" s="71" t="s">
        <v>2</v>
      </c>
      <c r="D180" s="72">
        <v>1</v>
      </c>
      <c r="E180" s="73">
        <v>1000</v>
      </c>
      <c r="F180" s="74">
        <f t="shared" si="14"/>
        <v>1000</v>
      </c>
    </row>
    <row r="181" spans="1:6">
      <c r="A181" s="68"/>
      <c r="B181" s="93" t="s">
        <v>177</v>
      </c>
      <c r="C181" s="71" t="s">
        <v>2</v>
      </c>
      <c r="D181" s="72">
        <v>10</v>
      </c>
      <c r="E181" s="73">
        <v>120</v>
      </c>
      <c r="F181" s="74">
        <f t="shared" si="14"/>
        <v>1200</v>
      </c>
    </row>
    <row r="182" spans="1:6">
      <c r="A182" s="68"/>
      <c r="B182" s="93" t="s">
        <v>178</v>
      </c>
      <c r="C182" s="71" t="s">
        <v>2</v>
      </c>
      <c r="D182" s="72">
        <v>5</v>
      </c>
      <c r="E182" s="73">
        <v>1275</v>
      </c>
      <c r="F182" s="74">
        <f t="shared" si="14"/>
        <v>6375</v>
      </c>
    </row>
    <row r="183" spans="1:6">
      <c r="A183" s="68"/>
      <c r="B183" s="93" t="s">
        <v>179</v>
      </c>
      <c r="C183" s="71" t="s">
        <v>2</v>
      </c>
      <c r="D183" s="72">
        <v>50</v>
      </c>
      <c r="E183" s="73">
        <v>20</v>
      </c>
      <c r="F183" s="74">
        <f t="shared" si="14"/>
        <v>1000</v>
      </c>
    </row>
    <row r="184" spans="1:6">
      <c r="A184" s="68"/>
      <c r="B184" s="93" t="s">
        <v>180</v>
      </c>
      <c r="C184" s="71" t="s">
        <v>2</v>
      </c>
      <c r="D184" s="72">
        <v>50</v>
      </c>
      <c r="E184" s="73">
        <v>20</v>
      </c>
      <c r="F184" s="74">
        <f t="shared" si="14"/>
        <v>1000</v>
      </c>
    </row>
    <row r="185" spans="1:6">
      <c r="A185" s="68"/>
      <c r="B185" s="93" t="s">
        <v>181</v>
      </c>
      <c r="C185" s="71" t="s">
        <v>2</v>
      </c>
      <c r="D185" s="72">
        <v>8</v>
      </c>
      <c r="E185" s="73">
        <v>400</v>
      </c>
      <c r="F185" s="74">
        <f t="shared" si="14"/>
        <v>3200</v>
      </c>
    </row>
    <row r="186" spans="1:6">
      <c r="A186" s="68"/>
      <c r="B186" s="93" t="s">
        <v>182</v>
      </c>
      <c r="C186" s="71" t="s">
        <v>46</v>
      </c>
      <c r="D186" s="72">
        <v>5</v>
      </c>
      <c r="E186" s="73">
        <v>8900</v>
      </c>
      <c r="F186" s="74">
        <f>+D186*E186</f>
        <v>44500</v>
      </c>
    </row>
    <row r="187" spans="1:6">
      <c r="A187" s="68"/>
      <c r="B187" s="93" t="s">
        <v>183</v>
      </c>
      <c r="C187" s="71" t="s">
        <v>46</v>
      </c>
      <c r="D187" s="72">
        <v>5</v>
      </c>
      <c r="E187" s="73">
        <v>620</v>
      </c>
      <c r="F187" s="74">
        <f>+D187*E187</f>
        <v>3100</v>
      </c>
    </row>
    <row r="188" spans="1:6">
      <c r="A188" s="68"/>
      <c r="B188" s="93" t="s">
        <v>184</v>
      </c>
      <c r="C188" s="71" t="s">
        <v>46</v>
      </c>
      <c r="D188" s="72">
        <v>5</v>
      </c>
      <c r="E188" s="73">
        <v>610</v>
      </c>
      <c r="F188" s="74">
        <f t="shared" ref="F188:F189" si="15">+D188*E188</f>
        <v>3050</v>
      </c>
    </row>
    <row r="189" spans="1:6">
      <c r="A189" s="68"/>
      <c r="B189" s="93" t="s">
        <v>185</v>
      </c>
      <c r="C189" s="71" t="s">
        <v>46</v>
      </c>
      <c r="D189" s="72">
        <v>5</v>
      </c>
      <c r="E189" s="73">
        <v>675</v>
      </c>
      <c r="F189" s="74">
        <f t="shared" si="15"/>
        <v>3375</v>
      </c>
    </row>
    <row r="190" spans="1:6">
      <c r="A190" s="95"/>
      <c r="B190" s="58"/>
      <c r="C190" s="59"/>
      <c r="D190" s="60"/>
      <c r="E190" s="61"/>
      <c r="F190" s="61"/>
    </row>
    <row r="191" spans="1:6">
      <c r="A191" s="217" t="s">
        <v>93</v>
      </c>
      <c r="B191" s="217"/>
      <c r="C191" s="53"/>
      <c r="D191" s="53"/>
      <c r="E191" s="56"/>
      <c r="F191" s="56">
        <f>SUM(F42:F190)</f>
        <v>7995709</v>
      </c>
    </row>
    <row r="192" spans="1:6">
      <c r="A192" s="59"/>
      <c r="B192" s="85"/>
      <c r="C192" s="59"/>
      <c r="D192" s="94"/>
      <c r="E192" s="61"/>
      <c r="F192" s="61"/>
    </row>
    <row r="193" spans="1:6">
      <c r="A193" s="88"/>
      <c r="B193" s="58"/>
      <c r="C193" s="59"/>
      <c r="D193" s="60"/>
      <c r="E193" s="61"/>
      <c r="F193" s="61"/>
    </row>
    <row r="194" spans="1:6">
      <c r="A194" s="218" t="s">
        <v>97</v>
      </c>
      <c r="B194" s="218"/>
      <c r="C194" s="53"/>
      <c r="D194" s="53"/>
      <c r="E194" s="56"/>
      <c r="F194" s="56">
        <f>+F191</f>
        <v>7995709</v>
      </c>
    </row>
    <row r="195" spans="1:6">
      <c r="A195" s="219" t="s">
        <v>15</v>
      </c>
      <c r="B195" s="219"/>
      <c r="C195" s="97"/>
      <c r="D195" s="97"/>
      <c r="E195" s="97"/>
      <c r="F195" s="98">
        <f>+F194+F38</f>
        <v>9197493</v>
      </c>
    </row>
  </sheetData>
  <mergeCells count="4">
    <mergeCell ref="A11:F11"/>
    <mergeCell ref="A191:B191"/>
    <mergeCell ref="A194:B194"/>
    <mergeCell ref="A195:B19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939C-A3BD-4CD4-810D-A09FB24AAD11}">
  <dimension ref="A12:J200"/>
  <sheetViews>
    <sheetView workbookViewId="0">
      <selection activeCell="J18" sqref="J18"/>
    </sheetView>
  </sheetViews>
  <sheetFormatPr baseColWidth="10" defaultColWidth="10.85546875" defaultRowHeight="15.75"/>
  <cols>
    <col min="1" max="1" width="8.140625" style="46" customWidth="1"/>
    <col min="2" max="2" width="59.5703125" style="46" customWidth="1"/>
    <col min="3" max="3" width="6.5703125" style="46" customWidth="1"/>
    <col min="4" max="4" width="9.5703125" style="46" customWidth="1"/>
    <col min="5" max="5" width="11.85546875" style="46" customWidth="1"/>
    <col min="6" max="6" width="16.7109375" style="46" customWidth="1"/>
    <col min="7" max="7" width="10.85546875" style="46"/>
    <col min="8" max="8" width="16.28515625" style="102" bestFit="1" customWidth="1"/>
    <col min="9" max="9" width="10.85546875" style="103"/>
    <col min="10" max="10" width="16.28515625" style="102" bestFit="1" customWidth="1"/>
    <col min="11" max="16384" width="10.85546875" style="46"/>
  </cols>
  <sheetData>
    <row r="12" spans="1:10">
      <c r="A12" s="223" t="s">
        <v>99</v>
      </c>
      <c r="B12" s="223"/>
      <c r="C12" s="223"/>
      <c r="D12" s="223"/>
      <c r="E12" s="223"/>
      <c r="F12" s="223"/>
    </row>
    <row r="13" spans="1:10">
      <c r="A13" s="224"/>
      <c r="B13" s="224"/>
      <c r="C13" s="224"/>
      <c r="D13" s="224"/>
      <c r="E13" s="224"/>
      <c r="F13" s="224"/>
    </row>
    <row r="14" spans="1:10" ht="23.25" customHeight="1">
      <c r="A14" s="216" t="s">
        <v>98</v>
      </c>
      <c r="B14" s="216"/>
      <c r="C14" s="216"/>
      <c r="D14" s="216"/>
      <c r="E14" s="216"/>
      <c r="F14" s="216"/>
    </row>
    <row r="15" spans="1:10" ht="5.25" hidden="1" customHeight="1">
      <c r="A15" s="48"/>
      <c r="B15" s="49"/>
      <c r="C15" s="48"/>
      <c r="D15" s="48"/>
      <c r="E15" s="48"/>
      <c r="F15" s="48"/>
    </row>
    <row r="16" spans="1:10">
      <c r="A16" s="50" t="s">
        <v>0</v>
      </c>
      <c r="B16" s="51" t="s">
        <v>1</v>
      </c>
      <c r="C16" s="50" t="s">
        <v>2</v>
      </c>
      <c r="D16" s="99" t="s">
        <v>3</v>
      </c>
      <c r="E16" s="53" t="s">
        <v>4</v>
      </c>
      <c r="F16" s="53" t="s">
        <v>5</v>
      </c>
      <c r="I16" s="103">
        <v>1.2</v>
      </c>
      <c r="J16" s="102">
        <f>+H16*I16</f>
        <v>0</v>
      </c>
    </row>
    <row r="17" spans="1:10">
      <c r="A17" s="54"/>
      <c r="B17" s="51"/>
      <c r="C17" s="50"/>
      <c r="D17" s="99"/>
      <c r="E17" s="53"/>
      <c r="F17" s="53"/>
      <c r="I17" s="103">
        <v>1.2</v>
      </c>
      <c r="J17" s="102">
        <f t="shared" ref="J17:J80" si="0">+H17*I17</f>
        <v>0</v>
      </c>
    </row>
    <row r="18" spans="1:10">
      <c r="A18" s="54" t="s">
        <v>43</v>
      </c>
      <c r="B18" s="55" t="s">
        <v>44</v>
      </c>
      <c r="C18" s="50"/>
      <c r="D18" s="99"/>
      <c r="E18" s="53"/>
      <c r="F18" s="53"/>
      <c r="I18" s="103">
        <v>1.2</v>
      </c>
      <c r="J18" s="102">
        <f t="shared" si="0"/>
        <v>0</v>
      </c>
    </row>
    <row r="19" spans="1:10">
      <c r="A19" s="54">
        <v>1</v>
      </c>
      <c r="B19" s="55" t="s">
        <v>10</v>
      </c>
      <c r="C19" s="53"/>
      <c r="D19" s="99"/>
      <c r="E19" s="56"/>
      <c r="F19" s="56"/>
      <c r="I19" s="103">
        <v>1.2</v>
      </c>
      <c r="J19" s="102">
        <f t="shared" si="0"/>
        <v>0</v>
      </c>
    </row>
    <row r="20" spans="1:10">
      <c r="A20" s="57" t="s">
        <v>6</v>
      </c>
      <c r="B20" s="58" t="s">
        <v>12</v>
      </c>
      <c r="C20" s="59" t="s">
        <v>11</v>
      </c>
      <c r="D20" s="94">
        <v>1</v>
      </c>
      <c r="E20" s="61">
        <f>+J20</f>
        <v>240000</v>
      </c>
      <c r="F20" s="61">
        <f t="shared" ref="F20" si="1">+E20*D20</f>
        <v>240000</v>
      </c>
      <c r="H20" s="102">
        <v>200000</v>
      </c>
      <c r="I20" s="103">
        <v>1.2</v>
      </c>
      <c r="J20" s="102">
        <f t="shared" si="0"/>
        <v>240000</v>
      </c>
    </row>
    <row r="21" spans="1:10">
      <c r="A21" s="57"/>
      <c r="B21" s="62" t="s">
        <v>9</v>
      </c>
      <c r="C21" s="59"/>
      <c r="D21" s="94"/>
      <c r="E21" s="61"/>
      <c r="F21" s="56">
        <f>SUM(F20:F20)</f>
        <v>240000</v>
      </c>
      <c r="I21" s="103">
        <v>1.2</v>
      </c>
      <c r="J21" s="102">
        <f t="shared" si="0"/>
        <v>0</v>
      </c>
    </row>
    <row r="22" spans="1:10">
      <c r="A22" s="63">
        <v>9</v>
      </c>
      <c r="B22" s="63" t="s">
        <v>24</v>
      </c>
      <c r="C22" s="59"/>
      <c r="D22" s="94"/>
      <c r="E22" s="61"/>
      <c r="F22" s="64"/>
      <c r="I22" s="103">
        <v>1.2</v>
      </c>
      <c r="J22" s="102">
        <f t="shared" si="0"/>
        <v>0</v>
      </c>
    </row>
    <row r="23" spans="1:10">
      <c r="A23" s="65" t="s">
        <v>21</v>
      </c>
      <c r="B23" s="55" t="s">
        <v>25</v>
      </c>
      <c r="C23" s="59"/>
      <c r="D23" s="94"/>
      <c r="E23" s="66"/>
      <c r="F23" s="67">
        <f t="shared" ref="F23:F33" si="2">+E23*D23</f>
        <v>0</v>
      </c>
      <c r="I23" s="103">
        <v>1.2</v>
      </c>
      <c r="J23" s="102">
        <f t="shared" si="0"/>
        <v>0</v>
      </c>
    </row>
    <row r="24" spans="1:10">
      <c r="A24" s="68" t="s">
        <v>35</v>
      </c>
      <c r="B24" s="58" t="s">
        <v>26</v>
      </c>
      <c r="C24" s="59" t="s">
        <v>2</v>
      </c>
      <c r="D24" s="94">
        <v>2</v>
      </c>
      <c r="E24" s="66"/>
      <c r="F24" s="67">
        <f t="shared" si="2"/>
        <v>0</v>
      </c>
      <c r="I24" s="103">
        <v>1.2</v>
      </c>
      <c r="J24" s="102">
        <f t="shared" si="0"/>
        <v>0</v>
      </c>
    </row>
    <row r="25" spans="1:10">
      <c r="A25" s="69"/>
      <c r="B25" s="70" t="s">
        <v>100</v>
      </c>
      <c r="C25" s="71" t="s">
        <v>14</v>
      </c>
      <c r="D25" s="100">
        <v>50</v>
      </c>
      <c r="E25" s="73">
        <f>+J25</f>
        <v>624</v>
      </c>
      <c r="F25" s="74">
        <f>+D25*E25</f>
        <v>31200</v>
      </c>
      <c r="H25" s="102">
        <v>520</v>
      </c>
      <c r="I25" s="103">
        <v>1.2</v>
      </c>
      <c r="J25" s="102">
        <f t="shared" si="0"/>
        <v>624</v>
      </c>
    </row>
    <row r="26" spans="1:10">
      <c r="A26" s="69"/>
      <c r="B26" s="70" t="s">
        <v>214</v>
      </c>
      <c r="C26" s="71" t="s">
        <v>14</v>
      </c>
      <c r="D26" s="100">
        <v>50</v>
      </c>
      <c r="E26" s="73">
        <f t="shared" ref="E26:E32" si="3">+J26</f>
        <v>255.40799999999999</v>
      </c>
      <c r="F26" s="74">
        <f t="shared" ref="F26:F32" si="4">+D26*E26</f>
        <v>12770.4</v>
      </c>
      <c r="H26" s="102">
        <v>212.84</v>
      </c>
      <c r="I26" s="103">
        <v>1.2</v>
      </c>
      <c r="J26" s="102">
        <f t="shared" si="0"/>
        <v>255.40799999999999</v>
      </c>
    </row>
    <row r="27" spans="1:10">
      <c r="A27" s="68" t="s">
        <v>36</v>
      </c>
      <c r="B27" s="58" t="s">
        <v>34</v>
      </c>
      <c r="C27" s="59" t="s">
        <v>2</v>
      </c>
      <c r="D27" s="94">
        <v>3</v>
      </c>
      <c r="E27" s="73">
        <f t="shared" si="3"/>
        <v>0</v>
      </c>
      <c r="F27" s="74">
        <f t="shared" si="4"/>
        <v>0</v>
      </c>
      <c r="I27" s="103">
        <v>1.2</v>
      </c>
      <c r="J27" s="102">
        <f t="shared" si="0"/>
        <v>0</v>
      </c>
    </row>
    <row r="28" spans="1:10">
      <c r="A28" s="69"/>
      <c r="B28" s="70" t="s">
        <v>100</v>
      </c>
      <c r="C28" s="71" t="s">
        <v>14</v>
      </c>
      <c r="D28" s="100">
        <v>50</v>
      </c>
      <c r="E28" s="73">
        <f t="shared" si="3"/>
        <v>624</v>
      </c>
      <c r="F28" s="74">
        <f t="shared" si="4"/>
        <v>31200</v>
      </c>
      <c r="H28" s="102">
        <v>520</v>
      </c>
      <c r="I28" s="103">
        <v>1.2</v>
      </c>
      <c r="J28" s="102">
        <f t="shared" si="0"/>
        <v>624</v>
      </c>
    </row>
    <row r="29" spans="1:10">
      <c r="A29" s="69"/>
      <c r="B29" s="70" t="s">
        <v>214</v>
      </c>
      <c r="C29" s="71" t="s">
        <v>14</v>
      </c>
      <c r="D29" s="100">
        <v>50</v>
      </c>
      <c r="E29" s="73">
        <f t="shared" si="3"/>
        <v>255.40799999999999</v>
      </c>
      <c r="F29" s="74">
        <f t="shared" si="4"/>
        <v>12770.4</v>
      </c>
      <c r="H29" s="102">
        <v>212.84</v>
      </c>
      <c r="I29" s="103">
        <v>1.2</v>
      </c>
      <c r="J29" s="102">
        <f t="shared" si="0"/>
        <v>255.40799999999999</v>
      </c>
    </row>
    <row r="30" spans="1:10">
      <c r="A30" s="68" t="s">
        <v>37</v>
      </c>
      <c r="B30" s="58" t="s">
        <v>27</v>
      </c>
      <c r="C30" s="59" t="s">
        <v>2</v>
      </c>
      <c r="D30" s="94">
        <v>4</v>
      </c>
      <c r="E30" s="73">
        <f t="shared" si="3"/>
        <v>0</v>
      </c>
      <c r="F30" s="74">
        <f t="shared" si="4"/>
        <v>0</v>
      </c>
      <c r="I30" s="103">
        <v>1.2</v>
      </c>
      <c r="J30" s="102">
        <f t="shared" si="0"/>
        <v>0</v>
      </c>
    </row>
    <row r="31" spans="1:10">
      <c r="A31" s="69"/>
      <c r="B31" s="70" t="s">
        <v>101</v>
      </c>
      <c r="C31" s="71" t="s">
        <v>14</v>
      </c>
      <c r="D31" s="100">
        <v>50</v>
      </c>
      <c r="E31" s="73">
        <f t="shared" si="3"/>
        <v>960</v>
      </c>
      <c r="F31" s="74">
        <f t="shared" si="4"/>
        <v>48000</v>
      </c>
      <c r="H31" s="102">
        <v>800</v>
      </c>
      <c r="I31" s="103">
        <v>1.2</v>
      </c>
      <c r="J31" s="102">
        <f t="shared" si="0"/>
        <v>960</v>
      </c>
    </row>
    <row r="32" spans="1:10">
      <c r="A32" s="69"/>
      <c r="B32" s="70" t="s">
        <v>215</v>
      </c>
      <c r="C32" s="71" t="s">
        <v>14</v>
      </c>
      <c r="D32" s="100">
        <v>50</v>
      </c>
      <c r="E32" s="73">
        <f t="shared" si="3"/>
        <v>320.19599999999997</v>
      </c>
      <c r="F32" s="74">
        <f t="shared" si="4"/>
        <v>16009.8</v>
      </c>
      <c r="H32" s="102">
        <v>266.83</v>
      </c>
      <c r="I32" s="103">
        <v>1.2</v>
      </c>
      <c r="J32" s="102">
        <f t="shared" si="0"/>
        <v>320.19599999999997</v>
      </c>
    </row>
    <row r="33" spans="1:10">
      <c r="A33" s="65" t="s">
        <v>22</v>
      </c>
      <c r="B33" s="55" t="s">
        <v>28</v>
      </c>
      <c r="C33" s="59"/>
      <c r="D33" s="94"/>
      <c r="E33" s="66"/>
      <c r="F33" s="67">
        <f t="shared" si="2"/>
        <v>0</v>
      </c>
      <c r="I33" s="103">
        <v>1.2</v>
      </c>
      <c r="J33" s="102">
        <f t="shared" si="0"/>
        <v>0</v>
      </c>
    </row>
    <row r="34" spans="1:10">
      <c r="A34" s="68" t="s">
        <v>38</v>
      </c>
      <c r="B34" s="58" t="s">
        <v>29</v>
      </c>
      <c r="C34" s="59" t="s">
        <v>2</v>
      </c>
      <c r="D34" s="94">
        <v>3</v>
      </c>
      <c r="E34" s="66">
        <f>+J34</f>
        <v>5413.2</v>
      </c>
      <c r="F34" s="67">
        <f>+E34*D34</f>
        <v>16239.599999999999</v>
      </c>
      <c r="H34" s="102">
        <v>4511</v>
      </c>
      <c r="I34" s="103">
        <v>1.2</v>
      </c>
      <c r="J34" s="102">
        <f t="shared" si="0"/>
        <v>5413.2</v>
      </c>
    </row>
    <row r="35" spans="1:10">
      <c r="A35" s="68" t="s">
        <v>39</v>
      </c>
      <c r="B35" s="58" t="s">
        <v>30</v>
      </c>
      <c r="C35" s="59" t="s">
        <v>2</v>
      </c>
      <c r="D35" s="94">
        <v>4</v>
      </c>
      <c r="E35" s="66">
        <f t="shared" ref="E35:E38" si="5">+J35</f>
        <v>5821.2</v>
      </c>
      <c r="F35" s="67">
        <f t="shared" ref="F35:F38" si="6">+E35*D35</f>
        <v>23284.799999999999</v>
      </c>
      <c r="H35" s="102">
        <v>4851</v>
      </c>
      <c r="I35" s="103">
        <v>1.2</v>
      </c>
      <c r="J35" s="102">
        <f t="shared" si="0"/>
        <v>5821.2</v>
      </c>
    </row>
    <row r="36" spans="1:10">
      <c r="A36" s="65" t="s">
        <v>23</v>
      </c>
      <c r="B36" s="55" t="s">
        <v>31</v>
      </c>
      <c r="C36" s="59"/>
      <c r="D36" s="94"/>
      <c r="E36" s="66">
        <f t="shared" si="5"/>
        <v>0</v>
      </c>
      <c r="F36" s="67">
        <f t="shared" si="6"/>
        <v>0</v>
      </c>
      <c r="I36" s="103">
        <v>1.2</v>
      </c>
      <c r="J36" s="102">
        <f t="shared" si="0"/>
        <v>0</v>
      </c>
    </row>
    <row r="37" spans="1:10">
      <c r="A37" s="68" t="s">
        <v>40</v>
      </c>
      <c r="B37" s="58" t="s">
        <v>32</v>
      </c>
      <c r="C37" s="59" t="s">
        <v>2</v>
      </c>
      <c r="D37" s="94">
        <v>4</v>
      </c>
      <c r="E37" s="66">
        <f t="shared" si="5"/>
        <v>86400</v>
      </c>
      <c r="F37" s="67">
        <f t="shared" si="6"/>
        <v>345600</v>
      </c>
      <c r="H37" s="102">
        <v>72000</v>
      </c>
      <c r="I37" s="103">
        <v>1.2</v>
      </c>
      <c r="J37" s="102">
        <f t="shared" si="0"/>
        <v>86400</v>
      </c>
    </row>
    <row r="38" spans="1:10">
      <c r="A38" s="68" t="s">
        <v>41</v>
      </c>
      <c r="B38" s="58" t="s">
        <v>33</v>
      </c>
      <c r="C38" s="59" t="s">
        <v>2</v>
      </c>
      <c r="D38" s="94">
        <v>17</v>
      </c>
      <c r="E38" s="66">
        <f t="shared" si="5"/>
        <v>16065.599999999999</v>
      </c>
      <c r="F38" s="67">
        <f t="shared" si="6"/>
        <v>273115.19999999995</v>
      </c>
      <c r="H38" s="102">
        <v>13388</v>
      </c>
      <c r="I38" s="103">
        <v>1.2</v>
      </c>
      <c r="J38" s="102">
        <f t="shared" si="0"/>
        <v>16065.599999999999</v>
      </c>
    </row>
    <row r="39" spans="1:10" ht="15.95" customHeight="1">
      <c r="A39" s="75"/>
      <c r="B39" s="62" t="s">
        <v>254</v>
      </c>
      <c r="C39" s="76"/>
      <c r="D39" s="101"/>
      <c r="E39" s="78"/>
      <c r="F39" s="79">
        <f>SUM(F24:F38)</f>
        <v>810190.2</v>
      </c>
      <c r="I39" s="103">
        <v>1.2</v>
      </c>
      <c r="J39" s="102">
        <f t="shared" si="0"/>
        <v>0</v>
      </c>
    </row>
    <row r="40" spans="1:10" ht="15.95" customHeight="1">
      <c r="A40" s="80"/>
      <c r="B40" s="81"/>
      <c r="C40" s="81"/>
      <c r="D40" s="81"/>
      <c r="E40" s="81"/>
      <c r="F40" s="81"/>
      <c r="I40" s="103">
        <v>1.2</v>
      </c>
      <c r="J40" s="102">
        <f t="shared" si="0"/>
        <v>0</v>
      </c>
    </row>
    <row r="41" spans="1:10" ht="15.95" customHeight="1">
      <c r="A41" s="155"/>
      <c r="B41" s="156" t="s">
        <v>45</v>
      </c>
      <c r="C41" s="157"/>
      <c r="D41" s="157"/>
      <c r="E41" s="157"/>
      <c r="F41" s="158">
        <f>+F39+F21</f>
        <v>1050190.2</v>
      </c>
      <c r="I41" s="103">
        <v>1.2</v>
      </c>
      <c r="J41" s="102">
        <f t="shared" si="0"/>
        <v>0</v>
      </c>
    </row>
    <row r="42" spans="1:10" ht="15.95" customHeight="1">
      <c r="A42" s="59"/>
      <c r="B42" s="85"/>
      <c r="C42" s="59"/>
      <c r="D42" s="86"/>
      <c r="E42" s="61"/>
      <c r="F42" s="61"/>
      <c r="I42" s="103">
        <v>1.2</v>
      </c>
      <c r="J42" s="102">
        <f t="shared" si="0"/>
        <v>0</v>
      </c>
    </row>
    <row r="43" spans="1:10">
      <c r="A43" s="87">
        <v>7</v>
      </c>
      <c r="B43" s="55" t="s">
        <v>51</v>
      </c>
      <c r="C43" s="59"/>
      <c r="D43" s="86"/>
      <c r="E43" s="61"/>
      <c r="F43" s="61"/>
      <c r="I43" s="103">
        <v>1.2</v>
      </c>
      <c r="J43" s="102">
        <f t="shared" si="0"/>
        <v>0</v>
      </c>
    </row>
    <row r="44" spans="1:10">
      <c r="A44" s="87" t="s">
        <v>19</v>
      </c>
      <c r="B44" s="55" t="s">
        <v>52</v>
      </c>
      <c r="C44" s="59"/>
      <c r="D44" s="86"/>
      <c r="E44" s="61"/>
      <c r="F44" s="61"/>
      <c r="I44" s="103">
        <v>1.2</v>
      </c>
      <c r="J44" s="102">
        <f t="shared" si="0"/>
        <v>0</v>
      </c>
    </row>
    <row r="45" spans="1:10">
      <c r="A45" s="88" t="s">
        <v>53</v>
      </c>
      <c r="B45" s="89" t="s">
        <v>54</v>
      </c>
      <c r="C45" s="59" t="s">
        <v>46</v>
      </c>
      <c r="D45" s="86">
        <v>1</v>
      </c>
      <c r="E45" s="61"/>
      <c r="F45" s="61">
        <f>+E45*D45</f>
        <v>0</v>
      </c>
      <c r="I45" s="103">
        <v>1.2</v>
      </c>
      <c r="J45" s="102">
        <f t="shared" si="0"/>
        <v>0</v>
      </c>
    </row>
    <row r="46" spans="1:10">
      <c r="A46" s="69"/>
      <c r="B46" s="70" t="s">
        <v>102</v>
      </c>
      <c r="C46" s="71" t="s">
        <v>46</v>
      </c>
      <c r="D46" s="100">
        <v>1</v>
      </c>
      <c r="E46" s="91">
        <f>+J46</f>
        <v>1440000</v>
      </c>
      <c r="F46" s="74">
        <f>+D46*E46</f>
        <v>1440000</v>
      </c>
      <c r="H46" s="102">
        <v>1200000</v>
      </c>
      <c r="I46" s="103">
        <v>1.2</v>
      </c>
      <c r="J46" s="102">
        <f t="shared" si="0"/>
        <v>1440000</v>
      </c>
    </row>
    <row r="47" spans="1:10">
      <c r="A47" s="87" t="s">
        <v>16</v>
      </c>
      <c r="B47" s="55" t="s">
        <v>55</v>
      </c>
      <c r="C47" s="59"/>
      <c r="D47" s="86"/>
      <c r="E47" s="91">
        <f t="shared" ref="E47:E77" si="7">+J47</f>
        <v>0</v>
      </c>
      <c r="F47" s="74">
        <f t="shared" ref="F47:F110" si="8">+D47*E47</f>
        <v>0</v>
      </c>
      <c r="I47" s="103">
        <v>1.2</v>
      </c>
      <c r="J47" s="102">
        <f t="shared" si="0"/>
        <v>0</v>
      </c>
    </row>
    <row r="48" spans="1:10">
      <c r="A48" s="88" t="s">
        <v>47</v>
      </c>
      <c r="B48" s="89" t="s">
        <v>56</v>
      </c>
      <c r="C48" s="59" t="s">
        <v>46</v>
      </c>
      <c r="D48" s="86">
        <v>1</v>
      </c>
      <c r="E48" s="91">
        <f t="shared" si="7"/>
        <v>0</v>
      </c>
      <c r="F48" s="74">
        <f t="shared" si="8"/>
        <v>0</v>
      </c>
      <c r="I48" s="103">
        <v>1.2</v>
      </c>
      <c r="J48" s="102">
        <f t="shared" si="0"/>
        <v>0</v>
      </c>
    </row>
    <row r="49" spans="1:10">
      <c r="A49" s="69"/>
      <c r="B49" s="70" t="s">
        <v>148</v>
      </c>
      <c r="C49" s="71" t="s">
        <v>46</v>
      </c>
      <c r="D49" s="100">
        <v>1</v>
      </c>
      <c r="E49" s="91">
        <f t="shared" si="7"/>
        <v>252882</v>
      </c>
      <c r="F49" s="74">
        <f t="shared" si="8"/>
        <v>252882</v>
      </c>
      <c r="H49" s="102">
        <v>210735</v>
      </c>
      <c r="I49" s="103">
        <v>1.2</v>
      </c>
      <c r="J49" s="102">
        <f t="shared" si="0"/>
        <v>252882</v>
      </c>
    </row>
    <row r="50" spans="1:10">
      <c r="A50" s="69"/>
      <c r="B50" s="70" t="s">
        <v>103</v>
      </c>
      <c r="C50" s="71" t="s">
        <v>46</v>
      </c>
      <c r="D50" s="100">
        <v>1</v>
      </c>
      <c r="E50" s="91">
        <f t="shared" si="7"/>
        <v>61449.599999999999</v>
      </c>
      <c r="F50" s="74">
        <f t="shared" si="8"/>
        <v>61449.599999999999</v>
      </c>
      <c r="H50" s="102">
        <v>51208</v>
      </c>
      <c r="I50" s="103">
        <v>1.2</v>
      </c>
      <c r="J50" s="102">
        <f t="shared" si="0"/>
        <v>61449.599999999999</v>
      </c>
    </row>
    <row r="51" spans="1:10">
      <c r="A51" s="69"/>
      <c r="B51" s="70" t="s">
        <v>104</v>
      </c>
      <c r="C51" s="71" t="s">
        <v>46</v>
      </c>
      <c r="D51" s="100">
        <v>1</v>
      </c>
      <c r="E51" s="91">
        <f t="shared" si="7"/>
        <v>43297.2</v>
      </c>
      <c r="F51" s="74">
        <f t="shared" si="8"/>
        <v>43297.2</v>
      </c>
      <c r="H51" s="102">
        <v>36081</v>
      </c>
      <c r="I51" s="103">
        <v>1.2</v>
      </c>
      <c r="J51" s="102">
        <f t="shared" si="0"/>
        <v>43297.2</v>
      </c>
    </row>
    <row r="52" spans="1:10">
      <c r="A52" s="69"/>
      <c r="B52" s="70" t="s">
        <v>105</v>
      </c>
      <c r="C52" s="71" t="s">
        <v>46</v>
      </c>
      <c r="D52" s="100">
        <v>1</v>
      </c>
      <c r="E52" s="91">
        <f t="shared" si="7"/>
        <v>35187.599999999999</v>
      </c>
      <c r="F52" s="74">
        <f t="shared" si="8"/>
        <v>35187.599999999999</v>
      </c>
      <c r="H52" s="102">
        <v>29323</v>
      </c>
      <c r="I52" s="103">
        <v>1.2</v>
      </c>
      <c r="J52" s="102">
        <f t="shared" si="0"/>
        <v>35187.599999999999</v>
      </c>
    </row>
    <row r="53" spans="1:10">
      <c r="A53" s="69"/>
      <c r="B53" s="70" t="s">
        <v>106</v>
      </c>
      <c r="C53" s="71" t="s">
        <v>46</v>
      </c>
      <c r="D53" s="100">
        <v>1</v>
      </c>
      <c r="E53" s="91">
        <f t="shared" si="7"/>
        <v>21060</v>
      </c>
      <c r="F53" s="74">
        <f t="shared" si="8"/>
        <v>21060</v>
      </c>
      <c r="H53" s="102">
        <v>17550</v>
      </c>
      <c r="I53" s="103">
        <v>1.2</v>
      </c>
      <c r="J53" s="102">
        <f t="shared" si="0"/>
        <v>21060</v>
      </c>
    </row>
    <row r="54" spans="1:10">
      <c r="A54" s="69"/>
      <c r="B54" s="70" t="s">
        <v>107</v>
      </c>
      <c r="C54" s="71" t="s">
        <v>46</v>
      </c>
      <c r="D54" s="100">
        <v>3</v>
      </c>
      <c r="E54" s="91">
        <f t="shared" si="7"/>
        <v>21060</v>
      </c>
      <c r="F54" s="74">
        <f t="shared" si="8"/>
        <v>63180</v>
      </c>
      <c r="H54" s="102">
        <v>17550</v>
      </c>
      <c r="I54" s="103">
        <v>1.2</v>
      </c>
      <c r="J54" s="102">
        <f t="shared" si="0"/>
        <v>21060</v>
      </c>
    </row>
    <row r="55" spans="1:10">
      <c r="A55" s="69"/>
      <c r="B55" s="70" t="s">
        <v>108</v>
      </c>
      <c r="C55" s="71" t="s">
        <v>46</v>
      </c>
      <c r="D55" s="100">
        <v>1</v>
      </c>
      <c r="E55" s="91">
        <f t="shared" si="7"/>
        <v>54361.2</v>
      </c>
      <c r="F55" s="74">
        <f t="shared" si="8"/>
        <v>54361.2</v>
      </c>
      <c r="H55" s="102">
        <v>45301</v>
      </c>
      <c r="I55" s="103">
        <v>1.2</v>
      </c>
      <c r="J55" s="102">
        <f t="shared" si="0"/>
        <v>54361.2</v>
      </c>
    </row>
    <row r="56" spans="1:10">
      <c r="A56" s="69"/>
      <c r="B56" s="70" t="s">
        <v>109</v>
      </c>
      <c r="C56" s="71" t="s">
        <v>46</v>
      </c>
      <c r="D56" s="100">
        <v>8</v>
      </c>
      <c r="E56" s="91">
        <f t="shared" si="7"/>
        <v>5670</v>
      </c>
      <c r="F56" s="74">
        <f t="shared" si="8"/>
        <v>45360</v>
      </c>
      <c r="H56" s="102">
        <v>4725</v>
      </c>
      <c r="I56" s="103">
        <v>1.2</v>
      </c>
      <c r="J56" s="102">
        <f t="shared" si="0"/>
        <v>5670</v>
      </c>
    </row>
    <row r="57" spans="1:10">
      <c r="A57" s="69"/>
      <c r="B57" s="70" t="s">
        <v>110</v>
      </c>
      <c r="C57" s="71" t="s">
        <v>46</v>
      </c>
      <c r="D57" s="100">
        <v>1</v>
      </c>
      <c r="E57" s="91">
        <f t="shared" si="7"/>
        <v>54361.2</v>
      </c>
      <c r="F57" s="74">
        <f t="shared" si="8"/>
        <v>54361.2</v>
      </c>
      <c r="H57" s="102">
        <v>45301</v>
      </c>
      <c r="I57" s="103">
        <v>1.2</v>
      </c>
      <c r="J57" s="102">
        <f t="shared" si="0"/>
        <v>54361.2</v>
      </c>
    </row>
    <row r="58" spans="1:10">
      <c r="A58" s="69"/>
      <c r="B58" s="70" t="s">
        <v>111</v>
      </c>
      <c r="C58" s="71" t="s">
        <v>46</v>
      </c>
      <c r="D58" s="100">
        <v>6</v>
      </c>
      <c r="E58" s="91">
        <f t="shared" si="7"/>
        <v>5670</v>
      </c>
      <c r="F58" s="74">
        <f t="shared" si="8"/>
        <v>34020</v>
      </c>
      <c r="H58" s="102">
        <v>4725</v>
      </c>
      <c r="I58" s="103">
        <v>1.2</v>
      </c>
      <c r="J58" s="102">
        <f t="shared" si="0"/>
        <v>5670</v>
      </c>
    </row>
    <row r="59" spans="1:10">
      <c r="A59" s="69"/>
      <c r="B59" s="70" t="s">
        <v>110</v>
      </c>
      <c r="C59" s="71" t="s">
        <v>46</v>
      </c>
      <c r="D59" s="100">
        <v>1</v>
      </c>
      <c r="E59" s="91">
        <f t="shared" si="7"/>
        <v>54361.2</v>
      </c>
      <c r="F59" s="74">
        <f t="shared" si="8"/>
        <v>54361.2</v>
      </c>
      <c r="H59" s="102">
        <v>45301</v>
      </c>
      <c r="I59" s="103">
        <v>1.2</v>
      </c>
      <c r="J59" s="102">
        <f t="shared" si="0"/>
        <v>54361.2</v>
      </c>
    </row>
    <row r="60" spans="1:10">
      <c r="A60" s="69"/>
      <c r="B60" s="70" t="s">
        <v>111</v>
      </c>
      <c r="C60" s="71" t="s">
        <v>46</v>
      </c>
      <c r="D60" s="100">
        <v>6</v>
      </c>
      <c r="E60" s="91">
        <f t="shared" si="7"/>
        <v>5670</v>
      </c>
      <c r="F60" s="74">
        <f t="shared" si="8"/>
        <v>34020</v>
      </c>
      <c r="H60" s="102">
        <v>4725</v>
      </c>
      <c r="I60" s="103">
        <v>1.2</v>
      </c>
      <c r="J60" s="102">
        <f t="shared" si="0"/>
        <v>5670</v>
      </c>
    </row>
    <row r="61" spans="1:10">
      <c r="A61" s="69"/>
      <c r="B61" s="70" t="s">
        <v>112</v>
      </c>
      <c r="C61" s="71" t="s">
        <v>46</v>
      </c>
      <c r="D61" s="100">
        <v>2</v>
      </c>
      <c r="E61" s="91">
        <f t="shared" si="7"/>
        <v>18505.2</v>
      </c>
      <c r="F61" s="74">
        <f t="shared" si="8"/>
        <v>37010.400000000001</v>
      </c>
      <c r="H61" s="102">
        <v>15421</v>
      </c>
      <c r="I61" s="103">
        <v>1.2</v>
      </c>
      <c r="J61" s="102">
        <f t="shared" si="0"/>
        <v>18505.2</v>
      </c>
    </row>
    <row r="62" spans="1:10">
      <c r="A62" s="69"/>
      <c r="B62" s="70" t="s">
        <v>113</v>
      </c>
      <c r="C62" s="71" t="s">
        <v>46</v>
      </c>
      <c r="D62" s="100">
        <v>2</v>
      </c>
      <c r="E62" s="91">
        <f t="shared" si="7"/>
        <v>42000</v>
      </c>
      <c r="F62" s="74">
        <f t="shared" si="8"/>
        <v>84000</v>
      </c>
      <c r="H62" s="102">
        <v>35000</v>
      </c>
      <c r="I62" s="103">
        <v>1.2</v>
      </c>
      <c r="J62" s="102">
        <f t="shared" si="0"/>
        <v>42000</v>
      </c>
    </row>
    <row r="63" spans="1:10">
      <c r="A63" s="69"/>
      <c r="B63" s="92" t="s">
        <v>114</v>
      </c>
      <c r="C63" s="71" t="s">
        <v>46</v>
      </c>
      <c r="D63" s="100">
        <v>1</v>
      </c>
      <c r="E63" s="91">
        <f t="shared" si="7"/>
        <v>43297.2</v>
      </c>
      <c r="F63" s="74">
        <f t="shared" si="8"/>
        <v>43297.2</v>
      </c>
      <c r="H63" s="102">
        <v>36081</v>
      </c>
      <c r="I63" s="103">
        <v>1.2</v>
      </c>
      <c r="J63" s="102">
        <f t="shared" si="0"/>
        <v>43297.2</v>
      </c>
    </row>
    <row r="64" spans="1:10">
      <c r="A64" s="69"/>
      <c r="B64" s="93" t="s">
        <v>115</v>
      </c>
      <c r="C64" s="71" t="s">
        <v>46</v>
      </c>
      <c r="D64" s="100">
        <v>1</v>
      </c>
      <c r="E64" s="91">
        <f t="shared" si="7"/>
        <v>20901.599999999999</v>
      </c>
      <c r="F64" s="74">
        <f t="shared" si="8"/>
        <v>20901.599999999999</v>
      </c>
      <c r="H64" s="102">
        <v>17418</v>
      </c>
      <c r="I64" s="103">
        <v>1.2</v>
      </c>
      <c r="J64" s="102">
        <f t="shared" si="0"/>
        <v>20901.599999999999</v>
      </c>
    </row>
    <row r="65" spans="1:10" ht="19.899999999999999" customHeight="1">
      <c r="A65" s="69"/>
      <c r="B65" s="93" t="s">
        <v>116</v>
      </c>
      <c r="C65" s="71" t="s">
        <v>46</v>
      </c>
      <c r="D65" s="100">
        <v>1</v>
      </c>
      <c r="E65" s="91">
        <f t="shared" si="7"/>
        <v>20901.599999999999</v>
      </c>
      <c r="F65" s="74">
        <f t="shared" si="8"/>
        <v>20901.599999999999</v>
      </c>
      <c r="H65" s="102">
        <v>17418</v>
      </c>
      <c r="I65" s="103">
        <v>1.2</v>
      </c>
      <c r="J65" s="102">
        <f t="shared" si="0"/>
        <v>20901.599999999999</v>
      </c>
    </row>
    <row r="66" spans="1:10">
      <c r="A66" s="69"/>
      <c r="B66" s="70" t="s">
        <v>117</v>
      </c>
      <c r="C66" s="71" t="s">
        <v>46</v>
      </c>
      <c r="D66" s="100">
        <v>1</v>
      </c>
      <c r="E66" s="91">
        <f t="shared" si="7"/>
        <v>43491.6</v>
      </c>
      <c r="F66" s="74">
        <f t="shared" si="8"/>
        <v>43491.6</v>
      </c>
      <c r="H66" s="102">
        <v>36243</v>
      </c>
      <c r="I66" s="103">
        <v>1.2</v>
      </c>
      <c r="J66" s="102">
        <f t="shared" si="0"/>
        <v>43491.6</v>
      </c>
    </row>
    <row r="67" spans="1:10">
      <c r="A67" s="69"/>
      <c r="B67" s="70" t="s">
        <v>118</v>
      </c>
      <c r="C67" s="71" t="s">
        <v>46</v>
      </c>
      <c r="D67" s="100">
        <v>3</v>
      </c>
      <c r="E67" s="91">
        <f t="shared" si="7"/>
        <v>11160</v>
      </c>
      <c r="F67" s="74">
        <f t="shared" si="8"/>
        <v>33480</v>
      </c>
      <c r="H67" s="102">
        <v>9300</v>
      </c>
      <c r="I67" s="103">
        <v>1.2</v>
      </c>
      <c r="J67" s="102">
        <f t="shared" si="0"/>
        <v>11160</v>
      </c>
    </row>
    <row r="68" spans="1:10">
      <c r="A68" s="69"/>
      <c r="B68" s="70" t="s">
        <v>119</v>
      </c>
      <c r="C68" s="71" t="s">
        <v>46</v>
      </c>
      <c r="D68" s="100">
        <v>1</v>
      </c>
      <c r="E68" s="91">
        <f t="shared" si="7"/>
        <v>30182.399999999998</v>
      </c>
      <c r="F68" s="74">
        <f t="shared" si="8"/>
        <v>30182.399999999998</v>
      </c>
      <c r="H68" s="102">
        <v>25152</v>
      </c>
      <c r="I68" s="103">
        <v>1.2</v>
      </c>
      <c r="J68" s="102">
        <f t="shared" si="0"/>
        <v>30182.399999999998</v>
      </c>
    </row>
    <row r="69" spans="1:10">
      <c r="A69" s="69"/>
      <c r="B69" s="70" t="s">
        <v>120</v>
      </c>
      <c r="C69" s="71" t="s">
        <v>46</v>
      </c>
      <c r="D69" s="100">
        <v>1</v>
      </c>
      <c r="E69" s="91">
        <f t="shared" si="7"/>
        <v>20901.599999999999</v>
      </c>
      <c r="F69" s="74">
        <f t="shared" si="8"/>
        <v>20901.599999999999</v>
      </c>
      <c r="H69" s="102">
        <v>17418</v>
      </c>
      <c r="I69" s="103">
        <v>1.2</v>
      </c>
      <c r="J69" s="102">
        <f t="shared" si="0"/>
        <v>20901.599999999999</v>
      </c>
    </row>
    <row r="70" spans="1:10">
      <c r="A70" s="69"/>
      <c r="B70" s="70" t="s">
        <v>121</v>
      </c>
      <c r="C70" s="71" t="s">
        <v>46</v>
      </c>
      <c r="D70" s="100">
        <v>1</v>
      </c>
      <c r="E70" s="91">
        <f t="shared" si="7"/>
        <v>77884.800000000003</v>
      </c>
      <c r="F70" s="74">
        <f t="shared" si="8"/>
        <v>77884.800000000003</v>
      </c>
      <c r="H70" s="102">
        <v>64904</v>
      </c>
      <c r="I70" s="103">
        <v>1.2</v>
      </c>
      <c r="J70" s="102">
        <f t="shared" si="0"/>
        <v>77884.800000000003</v>
      </c>
    </row>
    <row r="71" spans="1:10">
      <c r="A71" s="69"/>
      <c r="B71" s="70" t="s">
        <v>122</v>
      </c>
      <c r="C71" s="71" t="s">
        <v>14</v>
      </c>
      <c r="D71" s="100">
        <v>5</v>
      </c>
      <c r="E71" s="91">
        <f t="shared" si="7"/>
        <v>2025.6</v>
      </c>
      <c r="F71" s="74">
        <f t="shared" si="8"/>
        <v>10128</v>
      </c>
      <c r="H71" s="102">
        <v>1688</v>
      </c>
      <c r="I71" s="103">
        <v>1.2</v>
      </c>
      <c r="J71" s="102">
        <f t="shared" si="0"/>
        <v>2025.6</v>
      </c>
    </row>
    <row r="72" spans="1:10">
      <c r="A72" s="69"/>
      <c r="B72" s="70" t="s">
        <v>123</v>
      </c>
      <c r="C72" s="71" t="s">
        <v>14</v>
      </c>
      <c r="D72" s="100">
        <v>10</v>
      </c>
      <c r="E72" s="91">
        <f t="shared" si="7"/>
        <v>1729.2</v>
      </c>
      <c r="F72" s="74">
        <f t="shared" si="8"/>
        <v>17292</v>
      </c>
      <c r="H72" s="102">
        <v>1441</v>
      </c>
      <c r="I72" s="103">
        <v>1.2</v>
      </c>
      <c r="J72" s="102">
        <f t="shared" si="0"/>
        <v>1729.2</v>
      </c>
    </row>
    <row r="73" spans="1:10">
      <c r="A73" s="69"/>
      <c r="B73" s="70" t="s">
        <v>124</v>
      </c>
      <c r="C73" s="71" t="s">
        <v>14</v>
      </c>
      <c r="D73" s="100">
        <v>10</v>
      </c>
      <c r="E73" s="91">
        <f t="shared" si="7"/>
        <v>996</v>
      </c>
      <c r="F73" s="74">
        <f t="shared" si="8"/>
        <v>9960</v>
      </c>
      <c r="H73" s="102">
        <v>830</v>
      </c>
      <c r="I73" s="103">
        <v>1.2</v>
      </c>
      <c r="J73" s="102">
        <f t="shared" si="0"/>
        <v>996</v>
      </c>
    </row>
    <row r="74" spans="1:10">
      <c r="A74" s="69"/>
      <c r="B74" s="70" t="s">
        <v>125</v>
      </c>
      <c r="C74" s="71" t="s">
        <v>14</v>
      </c>
      <c r="D74" s="100">
        <v>10</v>
      </c>
      <c r="E74" s="91">
        <f>+J74</f>
        <v>637.19999999999993</v>
      </c>
      <c r="F74" s="74">
        <f t="shared" si="8"/>
        <v>6371.9999999999991</v>
      </c>
      <c r="H74" s="102">
        <v>531</v>
      </c>
      <c r="I74" s="103">
        <v>1.2</v>
      </c>
      <c r="J74" s="102">
        <f t="shared" si="0"/>
        <v>637.19999999999993</v>
      </c>
    </row>
    <row r="75" spans="1:10">
      <c r="A75" s="69"/>
      <c r="B75" s="70" t="s">
        <v>126</v>
      </c>
      <c r="C75" s="71" t="s">
        <v>14</v>
      </c>
      <c r="D75" s="100">
        <v>20</v>
      </c>
      <c r="E75" s="91">
        <f t="shared" si="7"/>
        <v>237.6</v>
      </c>
      <c r="F75" s="74">
        <f t="shared" si="8"/>
        <v>4752</v>
      </c>
      <c r="H75" s="102">
        <v>198</v>
      </c>
      <c r="I75" s="103">
        <v>1.2</v>
      </c>
      <c r="J75" s="102">
        <f t="shared" si="0"/>
        <v>237.6</v>
      </c>
    </row>
    <row r="76" spans="1:10">
      <c r="A76" s="69"/>
      <c r="B76" s="70" t="s">
        <v>127</v>
      </c>
      <c r="C76" s="71" t="s">
        <v>14</v>
      </c>
      <c r="D76" s="100">
        <v>50</v>
      </c>
      <c r="E76" s="91">
        <f t="shared" si="7"/>
        <v>398.4</v>
      </c>
      <c r="F76" s="74">
        <f t="shared" si="8"/>
        <v>19920</v>
      </c>
      <c r="H76" s="102">
        <v>332</v>
      </c>
      <c r="I76" s="103">
        <v>1.2</v>
      </c>
      <c r="J76" s="102">
        <f t="shared" si="0"/>
        <v>398.4</v>
      </c>
    </row>
    <row r="77" spans="1:10">
      <c r="A77" s="69"/>
      <c r="B77" s="70" t="s">
        <v>128</v>
      </c>
      <c r="C77" s="71" t="s">
        <v>129</v>
      </c>
      <c r="D77" s="100">
        <v>2</v>
      </c>
      <c r="E77" s="91">
        <f t="shared" si="7"/>
        <v>2025.6</v>
      </c>
      <c r="F77" s="74">
        <f t="shared" si="8"/>
        <v>4051.2</v>
      </c>
      <c r="H77" s="102">
        <v>1688</v>
      </c>
      <c r="I77" s="103">
        <v>1.2</v>
      </c>
      <c r="J77" s="102">
        <f t="shared" si="0"/>
        <v>2025.6</v>
      </c>
    </row>
    <row r="78" spans="1:10">
      <c r="A78" s="69"/>
      <c r="B78" s="70" t="s">
        <v>130</v>
      </c>
      <c r="C78" s="71" t="s">
        <v>129</v>
      </c>
      <c r="D78" s="100">
        <v>3</v>
      </c>
      <c r="E78" s="91">
        <f>+J78</f>
        <v>1729.2</v>
      </c>
      <c r="F78" s="74">
        <f t="shared" si="8"/>
        <v>5187.6000000000004</v>
      </c>
      <c r="H78" s="102">
        <v>1441</v>
      </c>
      <c r="I78" s="103">
        <v>1.2</v>
      </c>
      <c r="J78" s="102">
        <f t="shared" si="0"/>
        <v>1729.2</v>
      </c>
    </row>
    <row r="79" spans="1:10">
      <c r="A79" s="69"/>
      <c r="B79" s="70" t="s">
        <v>131</v>
      </c>
      <c r="C79" s="71" t="s">
        <v>129</v>
      </c>
      <c r="D79" s="100">
        <v>3</v>
      </c>
      <c r="E79" s="91">
        <f t="shared" ref="E79:E113" si="9">+J79</f>
        <v>996</v>
      </c>
      <c r="F79" s="74">
        <f t="shared" si="8"/>
        <v>2988</v>
      </c>
      <c r="H79" s="102">
        <v>830</v>
      </c>
      <c r="I79" s="103">
        <v>1.2</v>
      </c>
      <c r="J79" s="102">
        <f t="shared" si="0"/>
        <v>996</v>
      </c>
    </row>
    <row r="80" spans="1:10">
      <c r="A80" s="69"/>
      <c r="B80" s="70" t="s">
        <v>132</v>
      </c>
      <c r="C80" s="71" t="s">
        <v>14</v>
      </c>
      <c r="D80" s="100">
        <v>6</v>
      </c>
      <c r="E80" s="91">
        <f t="shared" si="9"/>
        <v>637.19999999999993</v>
      </c>
      <c r="F80" s="74">
        <f t="shared" si="8"/>
        <v>3823.2</v>
      </c>
      <c r="H80" s="102">
        <v>531</v>
      </c>
      <c r="I80" s="103">
        <v>1.2</v>
      </c>
      <c r="J80" s="102">
        <f t="shared" si="0"/>
        <v>637.19999999999993</v>
      </c>
    </row>
    <row r="81" spans="1:10">
      <c r="A81" s="69"/>
      <c r="B81" s="70" t="s">
        <v>133</v>
      </c>
      <c r="C81" s="71" t="s">
        <v>14</v>
      </c>
      <c r="D81" s="100">
        <v>20</v>
      </c>
      <c r="E81" s="91">
        <f t="shared" si="9"/>
        <v>237.6</v>
      </c>
      <c r="F81" s="74">
        <f t="shared" si="8"/>
        <v>4752</v>
      </c>
      <c r="H81" s="102">
        <v>198</v>
      </c>
      <c r="I81" s="103">
        <v>1.2</v>
      </c>
      <c r="J81" s="102">
        <f t="shared" ref="J81:J144" si="10">+H81*I81</f>
        <v>237.6</v>
      </c>
    </row>
    <row r="82" spans="1:10">
      <c r="A82" s="69"/>
      <c r="B82" s="70" t="s">
        <v>134</v>
      </c>
      <c r="C82" s="71" t="s">
        <v>14</v>
      </c>
      <c r="D82" s="100">
        <v>50</v>
      </c>
      <c r="E82" s="91">
        <f t="shared" si="9"/>
        <v>398.4</v>
      </c>
      <c r="F82" s="74">
        <f t="shared" si="8"/>
        <v>19920</v>
      </c>
      <c r="H82" s="102">
        <v>332</v>
      </c>
      <c r="I82" s="103">
        <v>1.2</v>
      </c>
      <c r="J82" s="102">
        <f t="shared" si="10"/>
        <v>398.4</v>
      </c>
    </row>
    <row r="83" spans="1:10">
      <c r="A83" s="69"/>
      <c r="B83" s="70" t="s">
        <v>135</v>
      </c>
      <c r="C83" s="71" t="s">
        <v>14</v>
      </c>
      <c r="D83" s="100">
        <v>1</v>
      </c>
      <c r="E83" s="91">
        <f t="shared" si="9"/>
        <v>2400</v>
      </c>
      <c r="F83" s="74">
        <f t="shared" si="8"/>
        <v>2400</v>
      </c>
      <c r="H83" s="102">
        <v>2000</v>
      </c>
      <c r="I83" s="103">
        <v>1.2</v>
      </c>
      <c r="J83" s="102">
        <f t="shared" si="10"/>
        <v>2400</v>
      </c>
    </row>
    <row r="84" spans="1:10">
      <c r="A84" s="69"/>
      <c r="B84" s="70" t="s">
        <v>136</v>
      </c>
      <c r="C84" s="71" t="s">
        <v>46</v>
      </c>
      <c r="D84" s="100">
        <v>20</v>
      </c>
      <c r="E84" s="91">
        <f t="shared" si="9"/>
        <v>120</v>
      </c>
      <c r="F84" s="74">
        <f t="shared" si="8"/>
        <v>2400</v>
      </c>
      <c r="H84" s="102">
        <v>100</v>
      </c>
      <c r="I84" s="103">
        <v>1.2</v>
      </c>
      <c r="J84" s="102">
        <f t="shared" si="10"/>
        <v>120</v>
      </c>
    </row>
    <row r="85" spans="1:10">
      <c r="A85" s="69"/>
      <c r="B85" s="70" t="s">
        <v>137</v>
      </c>
      <c r="C85" s="71" t="s">
        <v>46</v>
      </c>
      <c r="D85" s="100">
        <v>20</v>
      </c>
      <c r="E85" s="91">
        <f t="shared" si="9"/>
        <v>67.2</v>
      </c>
      <c r="F85" s="74">
        <f t="shared" si="8"/>
        <v>1344</v>
      </c>
      <c r="H85" s="102">
        <v>56</v>
      </c>
      <c r="I85" s="103">
        <v>1.2</v>
      </c>
      <c r="J85" s="102">
        <f t="shared" si="10"/>
        <v>67.2</v>
      </c>
    </row>
    <row r="86" spans="1:10">
      <c r="A86" s="69"/>
      <c r="B86" s="70" t="s">
        <v>138</v>
      </c>
      <c r="C86" s="71" t="s">
        <v>46</v>
      </c>
      <c r="D86" s="100">
        <v>50</v>
      </c>
      <c r="E86" s="91">
        <f t="shared" si="9"/>
        <v>54</v>
      </c>
      <c r="F86" s="74">
        <f t="shared" si="8"/>
        <v>2700</v>
      </c>
      <c r="H86" s="102">
        <v>45</v>
      </c>
      <c r="I86" s="103">
        <v>1.2</v>
      </c>
      <c r="J86" s="102">
        <f t="shared" si="10"/>
        <v>54</v>
      </c>
    </row>
    <row r="87" spans="1:10">
      <c r="A87" s="69"/>
      <c r="B87" s="70" t="s">
        <v>139</v>
      </c>
      <c r="C87" s="71" t="s">
        <v>46</v>
      </c>
      <c r="D87" s="100">
        <v>100</v>
      </c>
      <c r="E87" s="91">
        <f t="shared" si="9"/>
        <v>44.4</v>
      </c>
      <c r="F87" s="74">
        <f t="shared" si="8"/>
        <v>4440</v>
      </c>
      <c r="H87" s="102">
        <v>37</v>
      </c>
      <c r="I87" s="103">
        <v>1.2</v>
      </c>
      <c r="J87" s="102">
        <f t="shared" si="10"/>
        <v>44.4</v>
      </c>
    </row>
    <row r="88" spans="1:10">
      <c r="A88" s="69"/>
      <c r="B88" s="70" t="s">
        <v>140</v>
      </c>
      <c r="C88" s="71" t="s">
        <v>46</v>
      </c>
      <c r="D88" s="100">
        <v>5</v>
      </c>
      <c r="E88" s="91">
        <f t="shared" si="9"/>
        <v>1066.8</v>
      </c>
      <c r="F88" s="74">
        <f t="shared" si="8"/>
        <v>5334</v>
      </c>
      <c r="H88" s="102">
        <v>889</v>
      </c>
      <c r="I88" s="103">
        <v>1.2</v>
      </c>
      <c r="J88" s="102">
        <f t="shared" si="10"/>
        <v>1066.8</v>
      </c>
    </row>
    <row r="89" spans="1:10">
      <c r="A89" s="69"/>
      <c r="B89" s="70" t="s">
        <v>141</v>
      </c>
      <c r="C89" s="71" t="s">
        <v>46</v>
      </c>
      <c r="D89" s="100">
        <v>10</v>
      </c>
      <c r="E89" s="91">
        <f t="shared" si="9"/>
        <v>480</v>
      </c>
      <c r="F89" s="74">
        <f t="shared" si="8"/>
        <v>4800</v>
      </c>
      <c r="H89" s="102">
        <v>400</v>
      </c>
      <c r="I89" s="103">
        <v>1.2</v>
      </c>
      <c r="J89" s="102">
        <f t="shared" si="10"/>
        <v>480</v>
      </c>
    </row>
    <row r="90" spans="1:10">
      <c r="A90" s="69"/>
      <c r="B90" s="70" t="s">
        <v>142</v>
      </c>
      <c r="C90" s="71" t="s">
        <v>46</v>
      </c>
      <c r="D90" s="100">
        <v>50</v>
      </c>
      <c r="E90" s="91">
        <f t="shared" si="9"/>
        <v>372</v>
      </c>
      <c r="F90" s="74">
        <f t="shared" si="8"/>
        <v>18600</v>
      </c>
      <c r="H90" s="102">
        <v>310</v>
      </c>
      <c r="I90" s="103">
        <v>1.2</v>
      </c>
      <c r="J90" s="102">
        <f t="shared" si="10"/>
        <v>372</v>
      </c>
    </row>
    <row r="91" spans="1:10">
      <c r="A91" s="69"/>
      <c r="B91" s="70" t="s">
        <v>143</v>
      </c>
      <c r="C91" s="71" t="s">
        <v>144</v>
      </c>
      <c r="D91" s="100">
        <v>1</v>
      </c>
      <c r="E91" s="91">
        <f t="shared" si="9"/>
        <v>3000</v>
      </c>
      <c r="F91" s="74">
        <f t="shared" si="8"/>
        <v>3000</v>
      </c>
      <c r="H91" s="102">
        <v>2500</v>
      </c>
      <c r="I91" s="103">
        <v>1.2</v>
      </c>
      <c r="J91" s="102">
        <f t="shared" si="10"/>
        <v>3000</v>
      </c>
    </row>
    <row r="92" spans="1:10">
      <c r="A92" s="69"/>
      <c r="B92" s="70" t="s">
        <v>145</v>
      </c>
      <c r="C92" s="71" t="s">
        <v>46</v>
      </c>
      <c r="D92" s="100">
        <v>1</v>
      </c>
      <c r="E92" s="91">
        <f t="shared" si="9"/>
        <v>22800</v>
      </c>
      <c r="F92" s="74">
        <f t="shared" si="8"/>
        <v>22800</v>
      </c>
      <c r="H92" s="102">
        <v>19000</v>
      </c>
      <c r="I92" s="103">
        <v>1.2</v>
      </c>
      <c r="J92" s="102">
        <f t="shared" si="10"/>
        <v>22800</v>
      </c>
    </row>
    <row r="93" spans="1:10" ht="31.5">
      <c r="A93" s="69"/>
      <c r="B93" s="70" t="s">
        <v>146</v>
      </c>
      <c r="C93" s="71" t="s">
        <v>147</v>
      </c>
      <c r="D93" s="100">
        <v>1</v>
      </c>
      <c r="E93" s="91">
        <f t="shared" si="9"/>
        <v>18000</v>
      </c>
      <c r="F93" s="74">
        <f t="shared" si="8"/>
        <v>18000</v>
      </c>
      <c r="H93" s="102">
        <v>15000</v>
      </c>
      <c r="I93" s="103">
        <v>1.2</v>
      </c>
      <c r="J93" s="102">
        <f t="shared" si="10"/>
        <v>18000</v>
      </c>
    </row>
    <row r="94" spans="1:10">
      <c r="A94" s="88" t="s">
        <v>48</v>
      </c>
      <c r="B94" s="58" t="s">
        <v>57</v>
      </c>
      <c r="C94" s="59" t="s">
        <v>58</v>
      </c>
      <c r="D94" s="94">
        <v>1</v>
      </c>
      <c r="E94" s="91">
        <f t="shared" si="9"/>
        <v>0</v>
      </c>
      <c r="F94" s="74">
        <f t="shared" si="8"/>
        <v>0</v>
      </c>
      <c r="I94" s="103">
        <v>1.2</v>
      </c>
      <c r="J94" s="102">
        <f t="shared" si="10"/>
        <v>0</v>
      </c>
    </row>
    <row r="95" spans="1:10">
      <c r="A95" s="69"/>
      <c r="B95" s="70" t="s">
        <v>149</v>
      </c>
      <c r="C95" s="71" t="s">
        <v>46</v>
      </c>
      <c r="D95" s="100">
        <v>1</v>
      </c>
      <c r="E95" s="91">
        <f t="shared" si="9"/>
        <v>960000</v>
      </c>
      <c r="F95" s="74">
        <f t="shared" si="8"/>
        <v>960000</v>
      </c>
      <c r="H95" s="102">
        <v>800000</v>
      </c>
      <c r="I95" s="103">
        <v>1.2</v>
      </c>
      <c r="J95" s="102">
        <f t="shared" si="10"/>
        <v>960000</v>
      </c>
    </row>
    <row r="96" spans="1:10">
      <c r="A96" s="87" t="s">
        <v>17</v>
      </c>
      <c r="B96" s="55" t="s">
        <v>25</v>
      </c>
      <c r="C96" s="59" t="s">
        <v>18</v>
      </c>
      <c r="D96" s="94"/>
      <c r="E96" s="91">
        <f t="shared" si="9"/>
        <v>0</v>
      </c>
      <c r="F96" s="74">
        <f t="shared" si="8"/>
        <v>0</v>
      </c>
      <c r="I96" s="103">
        <v>1.2</v>
      </c>
      <c r="J96" s="102">
        <f t="shared" si="10"/>
        <v>0</v>
      </c>
    </row>
    <row r="97" spans="1:10">
      <c r="A97" s="88" t="s">
        <v>49</v>
      </c>
      <c r="B97" s="58" t="s">
        <v>26</v>
      </c>
      <c r="C97" s="59" t="s">
        <v>46</v>
      </c>
      <c r="D97" s="94">
        <v>9</v>
      </c>
      <c r="E97" s="91">
        <f t="shared" si="9"/>
        <v>0</v>
      </c>
      <c r="F97" s="74">
        <f t="shared" si="8"/>
        <v>0</v>
      </c>
      <c r="I97" s="103">
        <v>1.2</v>
      </c>
      <c r="J97" s="102">
        <f t="shared" si="10"/>
        <v>0</v>
      </c>
    </row>
    <row r="98" spans="1:10">
      <c r="A98" s="69"/>
      <c r="B98" s="70" t="s">
        <v>100</v>
      </c>
      <c r="C98" s="71" t="s">
        <v>14</v>
      </c>
      <c r="D98" s="100">
        <v>200</v>
      </c>
      <c r="E98" s="91">
        <f t="shared" si="9"/>
        <v>624</v>
      </c>
      <c r="F98" s="74">
        <f t="shared" si="8"/>
        <v>124800</v>
      </c>
      <c r="H98" s="102">
        <v>520</v>
      </c>
      <c r="I98" s="103">
        <v>1.2</v>
      </c>
      <c r="J98" s="102">
        <f t="shared" si="10"/>
        <v>624</v>
      </c>
    </row>
    <row r="99" spans="1:10">
      <c r="A99" s="69"/>
      <c r="B99" s="70" t="s">
        <v>214</v>
      </c>
      <c r="C99" s="71" t="s">
        <v>14</v>
      </c>
      <c r="D99" s="100">
        <v>200</v>
      </c>
      <c r="E99" s="91">
        <f t="shared" si="9"/>
        <v>255.40799999999999</v>
      </c>
      <c r="F99" s="74">
        <f t="shared" si="8"/>
        <v>51081.599999999999</v>
      </c>
      <c r="H99" s="102">
        <v>212.84</v>
      </c>
      <c r="I99" s="103">
        <v>1.2</v>
      </c>
      <c r="J99" s="102">
        <f t="shared" si="10"/>
        <v>255.40799999999999</v>
      </c>
    </row>
    <row r="100" spans="1:10">
      <c r="A100" s="88" t="s">
        <v>50</v>
      </c>
      <c r="B100" s="58" t="s">
        <v>59</v>
      </c>
      <c r="C100" s="59" t="s">
        <v>46</v>
      </c>
      <c r="D100" s="94">
        <v>4</v>
      </c>
      <c r="E100" s="91">
        <f t="shared" si="9"/>
        <v>0</v>
      </c>
      <c r="F100" s="74">
        <f t="shared" si="8"/>
        <v>0</v>
      </c>
      <c r="I100" s="103">
        <v>1.2</v>
      </c>
      <c r="J100" s="102">
        <f t="shared" si="10"/>
        <v>0</v>
      </c>
    </row>
    <row r="101" spans="1:10">
      <c r="A101" s="69"/>
      <c r="B101" s="70" t="s">
        <v>100</v>
      </c>
      <c r="C101" s="71" t="s">
        <v>14</v>
      </c>
      <c r="D101" s="100">
        <v>100</v>
      </c>
      <c r="E101" s="91">
        <f t="shared" si="9"/>
        <v>624</v>
      </c>
      <c r="F101" s="74">
        <f t="shared" si="8"/>
        <v>62400</v>
      </c>
      <c r="H101" s="102">
        <v>520</v>
      </c>
      <c r="I101" s="103">
        <v>1.2</v>
      </c>
      <c r="J101" s="102">
        <f t="shared" si="10"/>
        <v>624</v>
      </c>
    </row>
    <row r="102" spans="1:10">
      <c r="A102" s="69"/>
      <c r="B102" s="70" t="s">
        <v>214</v>
      </c>
      <c r="C102" s="71" t="s">
        <v>14</v>
      </c>
      <c r="D102" s="100">
        <v>100</v>
      </c>
      <c r="E102" s="91">
        <f t="shared" si="9"/>
        <v>255.40799999999999</v>
      </c>
      <c r="F102" s="74">
        <f t="shared" si="8"/>
        <v>25540.799999999999</v>
      </c>
      <c r="H102" s="102">
        <v>212.84</v>
      </c>
      <c r="I102" s="103">
        <v>1.2</v>
      </c>
      <c r="J102" s="102">
        <f t="shared" si="10"/>
        <v>255.40799999999999</v>
      </c>
    </row>
    <row r="103" spans="1:10">
      <c r="A103" s="88" t="s">
        <v>60</v>
      </c>
      <c r="B103" s="58" t="s">
        <v>34</v>
      </c>
      <c r="C103" s="59" t="s">
        <v>46</v>
      </c>
      <c r="D103" s="94">
        <v>1</v>
      </c>
      <c r="E103" s="91">
        <f t="shared" si="9"/>
        <v>0</v>
      </c>
      <c r="F103" s="74">
        <f t="shared" si="8"/>
        <v>0</v>
      </c>
      <c r="I103" s="103">
        <v>1.2</v>
      </c>
      <c r="J103" s="102">
        <f t="shared" si="10"/>
        <v>0</v>
      </c>
    </row>
    <row r="104" spans="1:10">
      <c r="A104" s="69"/>
      <c r="B104" s="70" t="s">
        <v>100</v>
      </c>
      <c r="C104" s="71" t="s">
        <v>14</v>
      </c>
      <c r="D104" s="100">
        <v>100</v>
      </c>
      <c r="E104" s="91">
        <f t="shared" si="9"/>
        <v>624</v>
      </c>
      <c r="F104" s="74">
        <f t="shared" si="8"/>
        <v>62400</v>
      </c>
      <c r="H104" s="102">
        <v>520</v>
      </c>
      <c r="I104" s="103">
        <v>1.2</v>
      </c>
      <c r="J104" s="102">
        <f t="shared" si="10"/>
        <v>624</v>
      </c>
    </row>
    <row r="105" spans="1:10">
      <c r="A105" s="69"/>
      <c r="B105" s="70" t="s">
        <v>214</v>
      </c>
      <c r="C105" s="71" t="s">
        <v>14</v>
      </c>
      <c r="D105" s="100">
        <v>100</v>
      </c>
      <c r="E105" s="91">
        <f t="shared" si="9"/>
        <v>255.40799999999999</v>
      </c>
      <c r="F105" s="74">
        <f t="shared" si="8"/>
        <v>25540.799999999999</v>
      </c>
      <c r="H105" s="102">
        <v>212.84</v>
      </c>
      <c r="I105" s="103">
        <v>1.2</v>
      </c>
      <c r="J105" s="102">
        <f t="shared" si="10"/>
        <v>255.40799999999999</v>
      </c>
    </row>
    <row r="106" spans="1:10">
      <c r="A106" s="88" t="s">
        <v>61</v>
      </c>
      <c r="B106" s="58" t="s">
        <v>62</v>
      </c>
      <c r="C106" s="59" t="s">
        <v>46</v>
      </c>
      <c r="D106" s="94">
        <v>1</v>
      </c>
      <c r="E106" s="91">
        <f t="shared" si="9"/>
        <v>0</v>
      </c>
      <c r="F106" s="74">
        <f t="shared" si="8"/>
        <v>0</v>
      </c>
      <c r="I106" s="103">
        <v>1.2</v>
      </c>
      <c r="J106" s="102">
        <f t="shared" si="10"/>
        <v>0</v>
      </c>
    </row>
    <row r="107" spans="1:10">
      <c r="A107" s="69"/>
      <c r="B107" s="70" t="s">
        <v>100</v>
      </c>
      <c r="C107" s="71" t="s">
        <v>14</v>
      </c>
      <c r="D107" s="100">
        <v>100</v>
      </c>
      <c r="E107" s="91">
        <f t="shared" si="9"/>
        <v>624</v>
      </c>
      <c r="F107" s="74">
        <f t="shared" si="8"/>
        <v>62400</v>
      </c>
      <c r="H107" s="102">
        <v>520</v>
      </c>
      <c r="I107" s="103">
        <v>1.2</v>
      </c>
      <c r="J107" s="102">
        <f t="shared" si="10"/>
        <v>624</v>
      </c>
    </row>
    <row r="108" spans="1:10">
      <c r="A108" s="88" t="s">
        <v>63</v>
      </c>
      <c r="B108" s="58" t="s">
        <v>27</v>
      </c>
      <c r="C108" s="59" t="s">
        <v>46</v>
      </c>
      <c r="D108" s="94">
        <v>22</v>
      </c>
      <c r="E108" s="91">
        <f t="shared" si="9"/>
        <v>0</v>
      </c>
      <c r="F108" s="74">
        <f t="shared" si="8"/>
        <v>0</v>
      </c>
      <c r="I108" s="103">
        <v>1.2</v>
      </c>
      <c r="J108" s="102">
        <f t="shared" si="10"/>
        <v>0</v>
      </c>
    </row>
    <row r="109" spans="1:10">
      <c r="A109" s="69"/>
      <c r="B109" s="70" t="s">
        <v>101</v>
      </c>
      <c r="C109" s="71" t="s">
        <v>14</v>
      </c>
      <c r="D109" s="100">
        <v>200</v>
      </c>
      <c r="E109" s="91">
        <f t="shared" si="9"/>
        <v>960</v>
      </c>
      <c r="F109" s="74">
        <f t="shared" si="8"/>
        <v>192000</v>
      </c>
      <c r="H109" s="102">
        <v>800</v>
      </c>
      <c r="I109" s="103">
        <v>1.2</v>
      </c>
      <c r="J109" s="102">
        <f t="shared" si="10"/>
        <v>960</v>
      </c>
    </row>
    <row r="110" spans="1:10">
      <c r="A110" s="69"/>
      <c r="B110" s="70" t="s">
        <v>215</v>
      </c>
      <c r="C110" s="71" t="s">
        <v>14</v>
      </c>
      <c r="D110" s="100">
        <v>200</v>
      </c>
      <c r="E110" s="91">
        <f t="shared" si="9"/>
        <v>320.19599999999997</v>
      </c>
      <c r="F110" s="74">
        <f t="shared" si="8"/>
        <v>64039.199999999997</v>
      </c>
      <c r="H110" s="102">
        <v>266.83</v>
      </c>
      <c r="I110" s="103">
        <v>1.2</v>
      </c>
      <c r="J110" s="102">
        <f t="shared" si="10"/>
        <v>320.19599999999997</v>
      </c>
    </row>
    <row r="111" spans="1:10">
      <c r="A111" s="88" t="s">
        <v>64</v>
      </c>
      <c r="B111" s="58" t="s">
        <v>65</v>
      </c>
      <c r="C111" s="59" t="s">
        <v>46</v>
      </c>
      <c r="D111" s="94">
        <v>9</v>
      </c>
      <c r="E111" s="91">
        <f t="shared" si="9"/>
        <v>0</v>
      </c>
      <c r="F111" s="74">
        <f t="shared" ref="F111:F113" si="11">+D111*E111</f>
        <v>0</v>
      </c>
      <c r="I111" s="103">
        <v>1.2</v>
      </c>
      <c r="J111" s="102">
        <f t="shared" si="10"/>
        <v>0</v>
      </c>
    </row>
    <row r="112" spans="1:10">
      <c r="A112" s="69"/>
      <c r="B112" s="70" t="s">
        <v>101</v>
      </c>
      <c r="C112" s="71" t="s">
        <v>14</v>
      </c>
      <c r="D112" s="100">
        <v>200</v>
      </c>
      <c r="E112" s="91">
        <f t="shared" si="9"/>
        <v>960</v>
      </c>
      <c r="F112" s="74">
        <f t="shared" si="11"/>
        <v>192000</v>
      </c>
      <c r="H112" s="102">
        <v>800</v>
      </c>
      <c r="I112" s="103">
        <v>1.2</v>
      </c>
      <c r="J112" s="102">
        <f t="shared" si="10"/>
        <v>960</v>
      </c>
    </row>
    <row r="113" spans="1:10">
      <c r="A113" s="69"/>
      <c r="B113" s="70" t="s">
        <v>215</v>
      </c>
      <c r="C113" s="71" t="s">
        <v>14</v>
      </c>
      <c r="D113" s="100">
        <v>200</v>
      </c>
      <c r="E113" s="91">
        <f t="shared" si="9"/>
        <v>320.19599999999997</v>
      </c>
      <c r="F113" s="74">
        <f t="shared" si="11"/>
        <v>64039.199999999997</v>
      </c>
      <c r="H113" s="102">
        <v>266.83</v>
      </c>
      <c r="I113" s="103">
        <v>1.2</v>
      </c>
      <c r="J113" s="102">
        <f t="shared" si="10"/>
        <v>320.19599999999997</v>
      </c>
    </row>
    <row r="114" spans="1:10">
      <c r="A114" s="87" t="s">
        <v>66</v>
      </c>
      <c r="B114" s="55" t="s">
        <v>28</v>
      </c>
      <c r="C114" s="59" t="s">
        <v>18</v>
      </c>
      <c r="D114" s="94"/>
      <c r="E114" s="61"/>
      <c r="F114" s="61"/>
      <c r="I114" s="103">
        <v>1.2</v>
      </c>
      <c r="J114" s="102">
        <f t="shared" si="10"/>
        <v>0</v>
      </c>
    </row>
    <row r="115" spans="1:10">
      <c r="A115" s="88" t="s">
        <v>67</v>
      </c>
      <c r="B115" s="58" t="s">
        <v>29</v>
      </c>
      <c r="C115" s="59" t="s">
        <v>46</v>
      </c>
      <c r="D115" s="94">
        <v>8</v>
      </c>
      <c r="E115" s="61">
        <f>+J115</f>
        <v>5413.2</v>
      </c>
      <c r="F115" s="61">
        <f>+E115*D115</f>
        <v>43305.599999999999</v>
      </c>
      <c r="H115" s="102">
        <v>4511</v>
      </c>
      <c r="I115" s="103">
        <v>1.2</v>
      </c>
      <c r="J115" s="102">
        <f t="shared" si="10"/>
        <v>5413.2</v>
      </c>
    </row>
    <row r="116" spans="1:10">
      <c r="A116" s="88" t="s">
        <v>68</v>
      </c>
      <c r="B116" s="58" t="s">
        <v>69</v>
      </c>
      <c r="C116" s="59" t="s">
        <v>46</v>
      </c>
      <c r="D116" s="94">
        <v>1</v>
      </c>
      <c r="E116" s="61">
        <f t="shared" ref="E116:E123" si="12">+J116</f>
        <v>5413.2</v>
      </c>
      <c r="F116" s="61">
        <f t="shared" ref="F116:F125" si="13">+E116*D116</f>
        <v>5413.2</v>
      </c>
      <c r="H116" s="102">
        <v>4511</v>
      </c>
      <c r="I116" s="103">
        <v>1.2</v>
      </c>
      <c r="J116" s="102">
        <f t="shared" si="10"/>
        <v>5413.2</v>
      </c>
    </row>
    <row r="117" spans="1:10">
      <c r="A117" s="88" t="s">
        <v>70</v>
      </c>
      <c r="B117" s="58" t="s">
        <v>30</v>
      </c>
      <c r="C117" s="59" t="s">
        <v>46</v>
      </c>
      <c r="D117" s="94">
        <v>22</v>
      </c>
      <c r="E117" s="61">
        <f t="shared" si="12"/>
        <v>5886</v>
      </c>
      <c r="F117" s="61">
        <f t="shared" si="13"/>
        <v>129492</v>
      </c>
      <c r="H117" s="102">
        <v>4905</v>
      </c>
      <c r="I117" s="103">
        <v>1.2</v>
      </c>
      <c r="J117" s="102">
        <f t="shared" si="10"/>
        <v>5886</v>
      </c>
    </row>
    <row r="118" spans="1:10">
      <c r="A118" s="88"/>
      <c r="B118" s="58"/>
      <c r="C118" s="59"/>
      <c r="D118" s="94"/>
      <c r="E118" s="61">
        <f t="shared" si="12"/>
        <v>0</v>
      </c>
      <c r="F118" s="61">
        <f t="shared" si="13"/>
        <v>0</v>
      </c>
      <c r="I118" s="103">
        <v>1.2</v>
      </c>
      <c r="J118" s="102">
        <f t="shared" si="10"/>
        <v>0</v>
      </c>
    </row>
    <row r="119" spans="1:10">
      <c r="A119" s="87" t="s">
        <v>71</v>
      </c>
      <c r="B119" s="55" t="s">
        <v>31</v>
      </c>
      <c r="C119" s="59" t="s">
        <v>18</v>
      </c>
      <c r="D119" s="94"/>
      <c r="E119" s="61">
        <f t="shared" si="12"/>
        <v>0</v>
      </c>
      <c r="F119" s="61">
        <f t="shared" si="13"/>
        <v>0</v>
      </c>
      <c r="I119" s="103">
        <v>1.2</v>
      </c>
      <c r="J119" s="102">
        <f t="shared" si="10"/>
        <v>0</v>
      </c>
    </row>
    <row r="120" spans="1:10">
      <c r="A120" s="88" t="s">
        <v>72</v>
      </c>
      <c r="B120" s="58" t="s">
        <v>96</v>
      </c>
      <c r="C120" s="59" t="s">
        <v>46</v>
      </c>
      <c r="D120" s="94">
        <v>16</v>
      </c>
      <c r="E120" s="61">
        <f t="shared" si="12"/>
        <v>7800</v>
      </c>
      <c r="F120" s="61">
        <f t="shared" si="13"/>
        <v>124800</v>
      </c>
      <c r="H120" s="102">
        <v>6500</v>
      </c>
      <c r="I120" s="103">
        <v>1.2</v>
      </c>
      <c r="J120" s="102">
        <f t="shared" si="10"/>
        <v>7800</v>
      </c>
    </row>
    <row r="121" spans="1:10">
      <c r="A121" s="88" t="s">
        <v>73</v>
      </c>
      <c r="B121" s="58" t="s">
        <v>74</v>
      </c>
      <c r="C121" s="59" t="s">
        <v>46</v>
      </c>
      <c r="D121" s="94">
        <v>6</v>
      </c>
      <c r="E121" s="61">
        <f t="shared" si="12"/>
        <v>16065.599999999999</v>
      </c>
      <c r="F121" s="61">
        <f t="shared" si="13"/>
        <v>96393.599999999991</v>
      </c>
      <c r="H121" s="102">
        <v>13388</v>
      </c>
      <c r="I121" s="103">
        <v>1.2</v>
      </c>
      <c r="J121" s="102">
        <f t="shared" si="10"/>
        <v>16065.599999999999</v>
      </c>
    </row>
    <row r="122" spans="1:10">
      <c r="A122" s="88" t="s">
        <v>75</v>
      </c>
      <c r="B122" s="58" t="s">
        <v>76</v>
      </c>
      <c r="C122" s="59" t="s">
        <v>46</v>
      </c>
      <c r="D122" s="94">
        <v>3</v>
      </c>
      <c r="E122" s="61">
        <f t="shared" si="12"/>
        <v>22200</v>
      </c>
      <c r="F122" s="61">
        <f t="shared" si="13"/>
        <v>66600</v>
      </c>
      <c r="H122" s="102">
        <v>18500</v>
      </c>
      <c r="I122" s="103">
        <v>1.2</v>
      </c>
      <c r="J122" s="102">
        <f t="shared" si="10"/>
        <v>22200</v>
      </c>
    </row>
    <row r="123" spans="1:10">
      <c r="A123" s="88" t="s">
        <v>77</v>
      </c>
      <c r="B123" s="58" t="s">
        <v>78</v>
      </c>
      <c r="C123" s="59" t="s">
        <v>46</v>
      </c>
      <c r="D123" s="94">
        <v>3</v>
      </c>
      <c r="E123" s="61">
        <f t="shared" si="12"/>
        <v>15033.599999999999</v>
      </c>
      <c r="F123" s="61">
        <f t="shared" si="13"/>
        <v>45100.799999999996</v>
      </c>
      <c r="H123" s="102">
        <v>12528</v>
      </c>
      <c r="I123" s="103">
        <v>1.2</v>
      </c>
      <c r="J123" s="102">
        <f t="shared" si="10"/>
        <v>15033.599999999999</v>
      </c>
    </row>
    <row r="124" spans="1:10">
      <c r="A124" s="87" t="s">
        <v>79</v>
      </c>
      <c r="B124" s="55" t="s">
        <v>80</v>
      </c>
      <c r="C124" s="59"/>
      <c r="D124" s="94"/>
      <c r="E124" s="61"/>
      <c r="F124" s="61">
        <f t="shared" si="13"/>
        <v>0</v>
      </c>
      <c r="I124" s="103">
        <v>1.2</v>
      </c>
      <c r="J124" s="102">
        <f t="shared" si="10"/>
        <v>0</v>
      </c>
    </row>
    <row r="125" spans="1:10" ht="31.5">
      <c r="A125" s="88" t="s">
        <v>81</v>
      </c>
      <c r="B125" s="58" t="s">
        <v>82</v>
      </c>
      <c r="C125" s="59" t="s">
        <v>14</v>
      </c>
      <c r="D125" s="94">
        <v>60</v>
      </c>
      <c r="E125" s="61"/>
      <c r="F125" s="61">
        <f t="shared" si="13"/>
        <v>0</v>
      </c>
      <c r="I125" s="103">
        <v>1.2</v>
      </c>
      <c r="J125" s="102">
        <f t="shared" si="10"/>
        <v>0</v>
      </c>
    </row>
    <row r="126" spans="1:10">
      <c r="A126" s="69"/>
      <c r="B126" s="70" t="s">
        <v>150</v>
      </c>
      <c r="C126" s="71" t="s">
        <v>14</v>
      </c>
      <c r="D126" s="100">
        <v>60</v>
      </c>
      <c r="E126" s="73">
        <f>+J126</f>
        <v>2970</v>
      </c>
      <c r="F126" s="74">
        <f>D126*E126</f>
        <v>178200</v>
      </c>
      <c r="H126" s="102">
        <v>2475</v>
      </c>
      <c r="I126" s="103">
        <v>1.2</v>
      </c>
      <c r="J126" s="102">
        <f t="shared" si="10"/>
        <v>2970</v>
      </c>
    </row>
    <row r="127" spans="1:10" ht="18">
      <c r="A127" s="69"/>
      <c r="B127" s="70" t="s">
        <v>216</v>
      </c>
      <c r="C127" s="71" t="s">
        <v>46</v>
      </c>
      <c r="D127" s="100">
        <v>15</v>
      </c>
      <c r="E127" s="73">
        <f t="shared" ref="E127:E188" si="14">+J127</f>
        <v>1338</v>
      </c>
      <c r="F127" s="74">
        <f t="shared" ref="F127:F188" si="15">D127*E127</f>
        <v>20070</v>
      </c>
      <c r="H127" s="102">
        <v>1115</v>
      </c>
      <c r="I127" s="103">
        <v>1.2</v>
      </c>
      <c r="J127" s="102">
        <f t="shared" si="10"/>
        <v>1338</v>
      </c>
    </row>
    <row r="128" spans="1:10">
      <c r="A128" s="69"/>
      <c r="B128" s="70" t="s">
        <v>151</v>
      </c>
      <c r="C128" s="71" t="s">
        <v>46</v>
      </c>
      <c r="D128" s="100">
        <v>5</v>
      </c>
      <c r="E128" s="73">
        <f t="shared" si="14"/>
        <v>1714.8</v>
      </c>
      <c r="F128" s="74">
        <f t="shared" si="15"/>
        <v>8574</v>
      </c>
      <c r="H128" s="102">
        <v>1429</v>
      </c>
      <c r="I128" s="103">
        <v>1.2</v>
      </c>
      <c r="J128" s="102">
        <f t="shared" si="10"/>
        <v>1714.8</v>
      </c>
    </row>
    <row r="129" spans="1:10">
      <c r="A129" s="69"/>
      <c r="B129" s="70" t="s">
        <v>251</v>
      </c>
      <c r="C129" s="71" t="s">
        <v>46</v>
      </c>
      <c r="D129" s="100">
        <v>1</v>
      </c>
      <c r="E129" s="73">
        <f t="shared" si="14"/>
        <v>4200</v>
      </c>
      <c r="F129" s="74">
        <f t="shared" si="15"/>
        <v>4200</v>
      </c>
      <c r="H129" s="102">
        <v>3500</v>
      </c>
      <c r="I129" s="103">
        <v>1.2</v>
      </c>
      <c r="J129" s="102">
        <f t="shared" si="10"/>
        <v>4200</v>
      </c>
    </row>
    <row r="130" spans="1:10">
      <c r="A130" s="69"/>
      <c r="B130" s="70" t="s">
        <v>152</v>
      </c>
      <c r="C130" s="71" t="s">
        <v>46</v>
      </c>
      <c r="D130" s="100">
        <v>4</v>
      </c>
      <c r="E130" s="73">
        <f t="shared" si="14"/>
        <v>6000</v>
      </c>
      <c r="F130" s="74">
        <f t="shared" si="15"/>
        <v>24000</v>
      </c>
      <c r="H130" s="102">
        <v>5000</v>
      </c>
      <c r="I130" s="103">
        <v>1.2</v>
      </c>
      <c r="J130" s="102">
        <f t="shared" si="10"/>
        <v>6000</v>
      </c>
    </row>
    <row r="131" spans="1:10">
      <c r="A131" s="69"/>
      <c r="B131" s="70" t="s">
        <v>153</v>
      </c>
      <c r="C131" s="71" t="s">
        <v>46</v>
      </c>
      <c r="D131" s="100">
        <v>3</v>
      </c>
      <c r="E131" s="73">
        <f t="shared" si="14"/>
        <v>270</v>
      </c>
      <c r="F131" s="74">
        <f t="shared" si="15"/>
        <v>810</v>
      </c>
      <c r="H131" s="102">
        <v>225</v>
      </c>
      <c r="I131" s="103">
        <v>1.2</v>
      </c>
      <c r="J131" s="102">
        <f t="shared" si="10"/>
        <v>270</v>
      </c>
    </row>
    <row r="132" spans="1:10">
      <c r="A132" s="69"/>
      <c r="B132" s="70" t="s">
        <v>157</v>
      </c>
      <c r="C132" s="71" t="s">
        <v>158</v>
      </c>
      <c r="D132" s="100">
        <v>1</v>
      </c>
      <c r="E132" s="73">
        <f t="shared" si="14"/>
        <v>12000</v>
      </c>
      <c r="F132" s="74">
        <f t="shared" si="15"/>
        <v>12000</v>
      </c>
      <c r="H132" s="102">
        <v>10000</v>
      </c>
      <c r="I132" s="103">
        <v>1.2</v>
      </c>
      <c r="J132" s="102">
        <f t="shared" si="10"/>
        <v>12000</v>
      </c>
    </row>
    <row r="133" spans="1:10">
      <c r="A133" s="87" t="s">
        <v>83</v>
      </c>
      <c r="B133" s="55" t="s">
        <v>84</v>
      </c>
      <c r="C133" s="59"/>
      <c r="D133" s="94"/>
      <c r="E133" s="73">
        <f t="shared" si="14"/>
        <v>0</v>
      </c>
      <c r="F133" s="74">
        <f t="shared" si="15"/>
        <v>0</v>
      </c>
      <c r="I133" s="103">
        <v>1.2</v>
      </c>
      <c r="J133" s="102">
        <f t="shared" si="10"/>
        <v>0</v>
      </c>
    </row>
    <row r="134" spans="1:10">
      <c r="A134" s="95" t="s">
        <v>85</v>
      </c>
      <c r="B134" s="58" t="s">
        <v>86</v>
      </c>
      <c r="C134" s="59" t="s">
        <v>87</v>
      </c>
      <c r="D134" s="94">
        <v>1</v>
      </c>
      <c r="E134" s="73">
        <f t="shared" si="14"/>
        <v>0</v>
      </c>
      <c r="F134" s="74">
        <f t="shared" si="15"/>
        <v>0</v>
      </c>
      <c r="I134" s="103">
        <v>1.2</v>
      </c>
      <c r="J134" s="102">
        <f t="shared" si="10"/>
        <v>0</v>
      </c>
    </row>
    <row r="135" spans="1:10">
      <c r="A135" s="68"/>
      <c r="B135" s="70" t="s">
        <v>32</v>
      </c>
      <c r="C135" s="71" t="s">
        <v>46</v>
      </c>
      <c r="D135" s="100">
        <v>4</v>
      </c>
      <c r="E135" s="73">
        <f t="shared" si="14"/>
        <v>86400</v>
      </c>
      <c r="F135" s="74">
        <f t="shared" si="15"/>
        <v>345600</v>
      </c>
      <c r="H135" s="102">
        <v>72000</v>
      </c>
      <c r="I135" s="103">
        <v>1.2</v>
      </c>
      <c r="J135" s="102">
        <f t="shared" si="10"/>
        <v>86400</v>
      </c>
    </row>
    <row r="136" spans="1:10">
      <c r="A136" s="68"/>
      <c r="B136" s="70" t="s">
        <v>33</v>
      </c>
      <c r="C136" s="71" t="s">
        <v>46</v>
      </c>
      <c r="D136" s="100">
        <v>2</v>
      </c>
      <c r="E136" s="73">
        <f t="shared" si="14"/>
        <v>16065.599999999999</v>
      </c>
      <c r="F136" s="74">
        <f t="shared" si="15"/>
        <v>32131.199999999997</v>
      </c>
      <c r="H136" s="102">
        <v>13388</v>
      </c>
      <c r="I136" s="103">
        <v>1.2</v>
      </c>
      <c r="J136" s="102">
        <f t="shared" si="10"/>
        <v>16065.599999999999</v>
      </c>
    </row>
    <row r="137" spans="1:10">
      <c r="A137" s="68"/>
      <c r="B137" s="70" t="s">
        <v>160</v>
      </c>
      <c r="C137" s="71" t="s">
        <v>2</v>
      </c>
      <c r="D137" s="100">
        <v>3</v>
      </c>
      <c r="E137" s="73">
        <f t="shared" si="14"/>
        <v>6636</v>
      </c>
      <c r="F137" s="74">
        <f t="shared" si="15"/>
        <v>19908</v>
      </c>
      <c r="H137" s="102">
        <v>5530</v>
      </c>
      <c r="I137" s="103">
        <v>1.2</v>
      </c>
      <c r="J137" s="102">
        <f t="shared" si="10"/>
        <v>6636</v>
      </c>
    </row>
    <row r="138" spans="1:10">
      <c r="A138" s="68"/>
      <c r="B138" s="70" t="s">
        <v>161</v>
      </c>
      <c r="C138" s="71" t="s">
        <v>2</v>
      </c>
      <c r="D138" s="100">
        <v>4</v>
      </c>
      <c r="E138" s="73">
        <f t="shared" si="14"/>
        <v>6312</v>
      </c>
      <c r="F138" s="74">
        <f t="shared" si="15"/>
        <v>25248</v>
      </c>
      <c r="H138" s="102">
        <v>5260</v>
      </c>
      <c r="I138" s="103">
        <v>1.2</v>
      </c>
      <c r="J138" s="102">
        <f t="shared" si="10"/>
        <v>6312</v>
      </c>
    </row>
    <row r="139" spans="1:10">
      <c r="A139" s="68"/>
      <c r="B139" s="70" t="s">
        <v>162</v>
      </c>
      <c r="C139" s="71" t="s">
        <v>2</v>
      </c>
      <c r="D139" s="100">
        <v>200</v>
      </c>
      <c r="E139" s="73">
        <f t="shared" si="14"/>
        <v>1200</v>
      </c>
      <c r="F139" s="74">
        <f t="shared" si="15"/>
        <v>240000</v>
      </c>
      <c r="H139" s="102">
        <v>1000</v>
      </c>
      <c r="I139" s="103">
        <v>1.2</v>
      </c>
      <c r="J139" s="102">
        <f t="shared" si="10"/>
        <v>1200</v>
      </c>
    </row>
    <row r="140" spans="1:10">
      <c r="A140" s="85" t="s">
        <v>88</v>
      </c>
      <c r="B140" s="55" t="s">
        <v>89</v>
      </c>
      <c r="C140" s="59"/>
      <c r="D140" s="94"/>
      <c r="E140" s="73">
        <f t="shared" si="14"/>
        <v>0</v>
      </c>
      <c r="F140" s="74">
        <f t="shared" si="15"/>
        <v>0</v>
      </c>
      <c r="I140" s="103">
        <v>1.2</v>
      </c>
      <c r="J140" s="102">
        <f t="shared" si="10"/>
        <v>0</v>
      </c>
    </row>
    <row r="141" spans="1:10">
      <c r="A141" s="95" t="s">
        <v>90</v>
      </c>
      <c r="B141" s="58" t="s">
        <v>91</v>
      </c>
      <c r="C141" s="59" t="s">
        <v>87</v>
      </c>
      <c r="D141" s="94">
        <v>4</v>
      </c>
      <c r="E141" s="73">
        <f t="shared" si="14"/>
        <v>0</v>
      </c>
      <c r="F141" s="74">
        <f t="shared" si="15"/>
        <v>0</v>
      </c>
      <c r="I141" s="103">
        <v>1.2</v>
      </c>
      <c r="J141" s="102">
        <f t="shared" si="10"/>
        <v>0</v>
      </c>
    </row>
    <row r="142" spans="1:10">
      <c r="A142" s="68"/>
      <c r="B142" s="70" t="s">
        <v>213</v>
      </c>
      <c r="C142" s="71" t="s">
        <v>46</v>
      </c>
      <c r="D142" s="100">
        <v>4</v>
      </c>
      <c r="E142" s="73">
        <f t="shared" si="14"/>
        <v>147457.19999999998</v>
      </c>
      <c r="F142" s="74">
        <f t="shared" si="15"/>
        <v>589828.79999999993</v>
      </c>
      <c r="H142" s="102">
        <v>122881</v>
      </c>
      <c r="I142" s="103">
        <v>1.2</v>
      </c>
      <c r="J142" s="102">
        <f t="shared" si="10"/>
        <v>147457.19999999998</v>
      </c>
    </row>
    <row r="143" spans="1:10">
      <c r="A143" s="68"/>
      <c r="B143" s="70" t="s">
        <v>163</v>
      </c>
      <c r="C143" s="71" t="s">
        <v>46</v>
      </c>
      <c r="D143" s="100">
        <v>20</v>
      </c>
      <c r="E143" s="73">
        <f t="shared" si="14"/>
        <v>1839.6</v>
      </c>
      <c r="F143" s="74">
        <f t="shared" si="15"/>
        <v>36792</v>
      </c>
      <c r="H143" s="102">
        <v>1533</v>
      </c>
      <c r="I143" s="103">
        <v>1.2</v>
      </c>
      <c r="J143" s="102">
        <f t="shared" si="10"/>
        <v>1839.6</v>
      </c>
    </row>
    <row r="144" spans="1:10">
      <c r="A144" s="68"/>
      <c r="B144" s="70" t="s">
        <v>164</v>
      </c>
      <c r="C144" s="71" t="s">
        <v>46</v>
      </c>
      <c r="D144" s="100">
        <v>20</v>
      </c>
      <c r="E144" s="73">
        <f t="shared" si="14"/>
        <v>3600</v>
      </c>
      <c r="F144" s="74">
        <f t="shared" si="15"/>
        <v>72000</v>
      </c>
      <c r="H144" s="102">
        <v>3000</v>
      </c>
      <c r="I144" s="103">
        <v>1.2</v>
      </c>
      <c r="J144" s="102">
        <f t="shared" si="10"/>
        <v>3600</v>
      </c>
    </row>
    <row r="145" spans="1:10">
      <c r="A145" s="68"/>
      <c r="B145" s="70" t="s">
        <v>165</v>
      </c>
      <c r="C145" s="71" t="s">
        <v>46</v>
      </c>
      <c r="D145" s="100">
        <v>4</v>
      </c>
      <c r="E145" s="73">
        <f t="shared" si="14"/>
        <v>12000</v>
      </c>
      <c r="F145" s="74">
        <f t="shared" si="15"/>
        <v>48000</v>
      </c>
      <c r="H145" s="102">
        <v>10000</v>
      </c>
      <c r="I145" s="103">
        <v>1.2</v>
      </c>
      <c r="J145" s="102">
        <f t="shared" ref="J145:J198" si="16">+H145*I145</f>
        <v>12000</v>
      </c>
    </row>
    <row r="146" spans="1:10">
      <c r="A146" s="68"/>
      <c r="B146" s="70" t="s">
        <v>166</v>
      </c>
      <c r="C146" s="71" t="s">
        <v>46</v>
      </c>
      <c r="D146" s="100">
        <v>10</v>
      </c>
      <c r="E146" s="73">
        <f t="shared" si="14"/>
        <v>1800</v>
      </c>
      <c r="F146" s="74">
        <f t="shared" si="15"/>
        <v>18000</v>
      </c>
      <c r="H146" s="102">
        <v>1500</v>
      </c>
      <c r="I146" s="103">
        <v>1.2</v>
      </c>
      <c r="J146" s="102">
        <f t="shared" si="16"/>
        <v>1800</v>
      </c>
    </row>
    <row r="147" spans="1:10">
      <c r="A147" s="68"/>
      <c r="B147" s="70" t="s">
        <v>167</v>
      </c>
      <c r="C147" s="71" t="s">
        <v>46</v>
      </c>
      <c r="D147" s="100">
        <v>10</v>
      </c>
      <c r="E147" s="73">
        <f t="shared" si="14"/>
        <v>2160</v>
      </c>
      <c r="F147" s="74">
        <f t="shared" si="15"/>
        <v>21600</v>
      </c>
      <c r="H147" s="102">
        <v>1800</v>
      </c>
      <c r="I147" s="103">
        <v>1.2</v>
      </c>
      <c r="J147" s="102">
        <f t="shared" si="16"/>
        <v>2160</v>
      </c>
    </row>
    <row r="148" spans="1:10">
      <c r="A148" s="68"/>
      <c r="B148" s="70" t="s">
        <v>169</v>
      </c>
      <c r="C148" s="71" t="s">
        <v>174</v>
      </c>
      <c r="D148" s="100">
        <v>3</v>
      </c>
      <c r="E148" s="73">
        <f t="shared" si="14"/>
        <v>5641.2</v>
      </c>
      <c r="F148" s="74">
        <f t="shared" si="15"/>
        <v>16923.599999999999</v>
      </c>
      <c r="H148" s="102">
        <v>4701</v>
      </c>
      <c r="I148" s="103">
        <v>1.2</v>
      </c>
      <c r="J148" s="102">
        <f t="shared" si="16"/>
        <v>5641.2</v>
      </c>
    </row>
    <row r="149" spans="1:10">
      <c r="A149" s="68"/>
      <c r="B149" s="70" t="s">
        <v>170</v>
      </c>
      <c r="C149" s="71" t="s">
        <v>14</v>
      </c>
      <c r="D149" s="100">
        <v>25</v>
      </c>
      <c r="E149" s="73">
        <f t="shared" si="14"/>
        <v>2030.3999999999999</v>
      </c>
      <c r="F149" s="74">
        <f t="shared" si="15"/>
        <v>50760</v>
      </c>
      <c r="H149" s="102">
        <v>1692</v>
      </c>
      <c r="I149" s="103">
        <v>1.2</v>
      </c>
      <c r="J149" s="102">
        <f t="shared" si="16"/>
        <v>2030.3999999999999</v>
      </c>
    </row>
    <row r="150" spans="1:10">
      <c r="A150" s="68"/>
      <c r="B150" s="70" t="s">
        <v>171</v>
      </c>
      <c r="C150" s="71" t="s">
        <v>2</v>
      </c>
      <c r="D150" s="100">
        <v>5</v>
      </c>
      <c r="E150" s="73">
        <f t="shared" si="14"/>
        <v>12000</v>
      </c>
      <c r="F150" s="74">
        <f t="shared" si="15"/>
        <v>60000</v>
      </c>
      <c r="H150" s="102">
        <v>10000</v>
      </c>
      <c r="I150" s="103">
        <v>1.2</v>
      </c>
      <c r="J150" s="102">
        <f t="shared" si="16"/>
        <v>12000</v>
      </c>
    </row>
    <row r="151" spans="1:10">
      <c r="A151" s="68"/>
      <c r="B151" s="70" t="s">
        <v>172</v>
      </c>
      <c r="C151" s="71" t="s">
        <v>46</v>
      </c>
      <c r="D151" s="100">
        <v>4</v>
      </c>
      <c r="E151" s="73">
        <f t="shared" si="14"/>
        <v>2059.1999999999998</v>
      </c>
      <c r="F151" s="74">
        <f t="shared" si="15"/>
        <v>8236.7999999999993</v>
      </c>
      <c r="H151" s="102">
        <v>1716</v>
      </c>
      <c r="I151" s="103">
        <v>1.2</v>
      </c>
      <c r="J151" s="102">
        <f t="shared" si="16"/>
        <v>2059.1999999999998</v>
      </c>
    </row>
    <row r="152" spans="1:10">
      <c r="A152" s="68"/>
      <c r="B152" s="70" t="s">
        <v>173</v>
      </c>
      <c r="C152" s="71" t="s">
        <v>46</v>
      </c>
      <c r="D152" s="100">
        <v>5</v>
      </c>
      <c r="E152" s="73">
        <f t="shared" si="14"/>
        <v>600</v>
      </c>
      <c r="F152" s="74">
        <f t="shared" si="15"/>
        <v>3000</v>
      </c>
      <c r="H152" s="102">
        <v>500</v>
      </c>
      <c r="I152" s="103">
        <v>1.2</v>
      </c>
      <c r="J152" s="102">
        <f t="shared" si="16"/>
        <v>600</v>
      </c>
    </row>
    <row r="153" spans="1:10">
      <c r="A153" s="68"/>
      <c r="B153" s="70" t="s">
        <v>175</v>
      </c>
      <c r="C153" s="71" t="s">
        <v>2</v>
      </c>
      <c r="D153" s="100">
        <v>3</v>
      </c>
      <c r="E153" s="73">
        <f t="shared" si="14"/>
        <v>600</v>
      </c>
      <c r="F153" s="74">
        <f t="shared" si="15"/>
        <v>1800</v>
      </c>
      <c r="H153" s="102">
        <v>500</v>
      </c>
      <c r="I153" s="103">
        <v>1.2</v>
      </c>
      <c r="J153" s="102">
        <f t="shared" si="16"/>
        <v>600</v>
      </c>
    </row>
    <row r="154" spans="1:10">
      <c r="A154" s="68"/>
      <c r="B154" s="70" t="s">
        <v>176</v>
      </c>
      <c r="C154" s="71" t="s">
        <v>2</v>
      </c>
      <c r="D154" s="100">
        <v>1</v>
      </c>
      <c r="E154" s="73">
        <f t="shared" si="14"/>
        <v>1200</v>
      </c>
      <c r="F154" s="74">
        <f t="shared" si="15"/>
        <v>1200</v>
      </c>
      <c r="H154" s="102">
        <v>1000</v>
      </c>
      <c r="I154" s="103">
        <v>1.2</v>
      </c>
      <c r="J154" s="102">
        <f t="shared" si="16"/>
        <v>1200</v>
      </c>
    </row>
    <row r="155" spans="1:10">
      <c r="A155" s="68"/>
      <c r="B155" s="70" t="s">
        <v>177</v>
      </c>
      <c r="C155" s="71" t="s">
        <v>2</v>
      </c>
      <c r="D155" s="100">
        <v>5</v>
      </c>
      <c r="E155" s="73">
        <f t="shared" si="14"/>
        <v>144</v>
      </c>
      <c r="F155" s="74">
        <f t="shared" si="15"/>
        <v>720</v>
      </c>
      <c r="H155" s="102">
        <v>120</v>
      </c>
      <c r="I155" s="103">
        <v>1.2</v>
      </c>
      <c r="J155" s="102">
        <f t="shared" si="16"/>
        <v>144</v>
      </c>
    </row>
    <row r="156" spans="1:10">
      <c r="A156" s="68"/>
      <c r="B156" s="70" t="s">
        <v>178</v>
      </c>
      <c r="C156" s="71" t="s">
        <v>2</v>
      </c>
      <c r="D156" s="100">
        <v>5</v>
      </c>
      <c r="E156" s="73">
        <f t="shared" si="14"/>
        <v>1530</v>
      </c>
      <c r="F156" s="74">
        <f t="shared" si="15"/>
        <v>7650</v>
      </c>
      <c r="H156" s="102">
        <v>1275</v>
      </c>
      <c r="I156" s="103">
        <v>1.2</v>
      </c>
      <c r="J156" s="102">
        <f t="shared" si="16"/>
        <v>1530</v>
      </c>
    </row>
    <row r="157" spans="1:10">
      <c r="A157" s="68"/>
      <c r="B157" s="70" t="s">
        <v>179</v>
      </c>
      <c r="C157" s="71" t="s">
        <v>2</v>
      </c>
      <c r="D157" s="100">
        <v>50</v>
      </c>
      <c r="E157" s="73">
        <f t="shared" si="14"/>
        <v>24</v>
      </c>
      <c r="F157" s="74">
        <f t="shared" si="15"/>
        <v>1200</v>
      </c>
      <c r="H157" s="102">
        <v>20</v>
      </c>
      <c r="I157" s="103">
        <v>1.2</v>
      </c>
      <c r="J157" s="102">
        <f t="shared" si="16"/>
        <v>24</v>
      </c>
    </row>
    <row r="158" spans="1:10">
      <c r="A158" s="68"/>
      <c r="B158" s="70" t="s">
        <v>180</v>
      </c>
      <c r="C158" s="71" t="s">
        <v>2</v>
      </c>
      <c r="D158" s="100">
        <v>50</v>
      </c>
      <c r="E158" s="73">
        <f t="shared" si="14"/>
        <v>24</v>
      </c>
      <c r="F158" s="74">
        <f t="shared" si="15"/>
        <v>1200</v>
      </c>
      <c r="H158" s="102">
        <v>20</v>
      </c>
      <c r="I158" s="103">
        <v>1.2</v>
      </c>
      <c r="J158" s="102">
        <f t="shared" si="16"/>
        <v>24</v>
      </c>
    </row>
    <row r="159" spans="1:10">
      <c r="A159" s="68"/>
      <c r="B159" s="70" t="s">
        <v>181</v>
      </c>
      <c r="C159" s="71" t="s">
        <v>258</v>
      </c>
      <c r="D159" s="100">
        <v>7</v>
      </c>
      <c r="E159" s="73">
        <f t="shared" si="14"/>
        <v>480</v>
      </c>
      <c r="F159" s="74">
        <f t="shared" si="15"/>
        <v>3360</v>
      </c>
      <c r="H159" s="102">
        <v>400</v>
      </c>
      <c r="I159" s="103">
        <v>1.2</v>
      </c>
      <c r="J159" s="102">
        <f t="shared" si="16"/>
        <v>480</v>
      </c>
    </row>
    <row r="160" spans="1:10">
      <c r="A160" s="68"/>
      <c r="B160" s="70" t="s">
        <v>182</v>
      </c>
      <c r="C160" s="71" t="s">
        <v>46</v>
      </c>
      <c r="D160" s="100">
        <v>4</v>
      </c>
      <c r="E160" s="73">
        <f t="shared" si="14"/>
        <v>12000</v>
      </c>
      <c r="F160" s="74">
        <f t="shared" si="15"/>
        <v>48000</v>
      </c>
      <c r="H160" s="102">
        <v>10000</v>
      </c>
      <c r="I160" s="103">
        <v>1.2</v>
      </c>
      <c r="J160" s="102">
        <f t="shared" si="16"/>
        <v>12000</v>
      </c>
    </row>
    <row r="161" spans="1:10">
      <c r="A161" s="68"/>
      <c r="B161" s="93" t="s">
        <v>183</v>
      </c>
      <c r="C161" s="71" t="s">
        <v>46</v>
      </c>
      <c r="D161" s="100">
        <v>4</v>
      </c>
      <c r="E161" s="73">
        <f t="shared" si="14"/>
        <v>744</v>
      </c>
      <c r="F161" s="74">
        <f t="shared" si="15"/>
        <v>2976</v>
      </c>
      <c r="H161" s="102">
        <v>620</v>
      </c>
      <c r="I161" s="103">
        <v>1.2</v>
      </c>
      <c r="J161" s="102">
        <f t="shared" si="16"/>
        <v>744</v>
      </c>
    </row>
    <row r="162" spans="1:10">
      <c r="A162" s="68"/>
      <c r="B162" s="93" t="s">
        <v>184</v>
      </c>
      <c r="C162" s="71" t="s">
        <v>46</v>
      </c>
      <c r="D162" s="100">
        <v>4</v>
      </c>
      <c r="E162" s="73">
        <f t="shared" si="14"/>
        <v>732</v>
      </c>
      <c r="F162" s="74">
        <f t="shared" si="15"/>
        <v>2928</v>
      </c>
      <c r="H162" s="102">
        <v>610</v>
      </c>
      <c r="I162" s="103">
        <v>1.2</v>
      </c>
      <c r="J162" s="102">
        <f t="shared" si="16"/>
        <v>732</v>
      </c>
    </row>
    <row r="163" spans="1:10">
      <c r="A163" s="68"/>
      <c r="B163" s="70" t="s">
        <v>185</v>
      </c>
      <c r="C163" s="71" t="s">
        <v>46</v>
      </c>
      <c r="D163" s="100">
        <v>4</v>
      </c>
      <c r="E163" s="73">
        <f t="shared" si="14"/>
        <v>810</v>
      </c>
      <c r="F163" s="74">
        <f t="shared" si="15"/>
        <v>3240</v>
      </c>
      <c r="H163" s="102">
        <v>675</v>
      </c>
      <c r="I163" s="103">
        <v>1.2</v>
      </c>
      <c r="J163" s="102">
        <f t="shared" si="16"/>
        <v>810</v>
      </c>
    </row>
    <row r="164" spans="1:10">
      <c r="A164" s="95" t="s">
        <v>92</v>
      </c>
      <c r="B164" s="58" t="s">
        <v>95</v>
      </c>
      <c r="C164" s="59" t="s">
        <v>87</v>
      </c>
      <c r="D164" s="94">
        <v>5</v>
      </c>
      <c r="E164" s="73">
        <f t="shared" si="14"/>
        <v>0</v>
      </c>
      <c r="F164" s="74">
        <f t="shared" si="15"/>
        <v>0</v>
      </c>
      <c r="I164" s="103">
        <v>1.2</v>
      </c>
      <c r="J164" s="102">
        <f t="shared" si="16"/>
        <v>0</v>
      </c>
    </row>
    <row r="165" spans="1:10">
      <c r="A165" s="68"/>
      <c r="B165" s="93" t="s">
        <v>212</v>
      </c>
      <c r="C165" s="71" t="s">
        <v>46</v>
      </c>
      <c r="D165" s="100">
        <v>5</v>
      </c>
      <c r="E165" s="73">
        <f t="shared" si="14"/>
        <v>330508.79999999999</v>
      </c>
      <c r="F165" s="74">
        <f t="shared" si="15"/>
        <v>1652544</v>
      </c>
      <c r="H165" s="102">
        <v>275424</v>
      </c>
      <c r="I165" s="103">
        <v>1.2</v>
      </c>
      <c r="J165" s="102">
        <f t="shared" si="16"/>
        <v>330508.79999999999</v>
      </c>
    </row>
    <row r="166" spans="1:10">
      <c r="A166" s="68"/>
      <c r="B166" s="93" t="s">
        <v>186</v>
      </c>
      <c r="C166" s="71" t="s">
        <v>46</v>
      </c>
      <c r="D166" s="100">
        <v>20</v>
      </c>
      <c r="E166" s="73">
        <f t="shared" si="14"/>
        <v>2799.6</v>
      </c>
      <c r="F166" s="74">
        <f t="shared" si="15"/>
        <v>55992</v>
      </c>
      <c r="H166" s="102">
        <v>2333</v>
      </c>
      <c r="I166" s="103">
        <v>1.2</v>
      </c>
      <c r="J166" s="102">
        <f t="shared" si="16"/>
        <v>2799.6</v>
      </c>
    </row>
    <row r="167" spans="1:10">
      <c r="A167" s="68"/>
      <c r="B167" s="93" t="s">
        <v>187</v>
      </c>
      <c r="C167" s="71" t="s">
        <v>46</v>
      </c>
      <c r="D167" s="100">
        <v>20</v>
      </c>
      <c r="E167" s="73">
        <f t="shared" si="14"/>
        <v>4400.3999999999996</v>
      </c>
      <c r="F167" s="74">
        <f t="shared" si="15"/>
        <v>88008</v>
      </c>
      <c r="H167" s="102">
        <v>3667</v>
      </c>
      <c r="I167" s="103">
        <v>1.2</v>
      </c>
      <c r="J167" s="102">
        <f t="shared" si="16"/>
        <v>4400.3999999999996</v>
      </c>
    </row>
    <row r="168" spans="1:10">
      <c r="A168" s="68"/>
      <c r="B168" s="93" t="s">
        <v>188</v>
      </c>
      <c r="C168" s="71" t="s">
        <v>46</v>
      </c>
      <c r="D168" s="100">
        <v>1</v>
      </c>
      <c r="E168" s="73">
        <f t="shared" si="14"/>
        <v>12000</v>
      </c>
      <c r="F168" s="74">
        <f t="shared" si="15"/>
        <v>12000</v>
      </c>
      <c r="H168" s="102">
        <v>10000</v>
      </c>
      <c r="I168" s="103">
        <v>1.2</v>
      </c>
      <c r="J168" s="102">
        <f t="shared" si="16"/>
        <v>12000</v>
      </c>
    </row>
    <row r="169" spans="1:10">
      <c r="A169" s="68"/>
      <c r="B169" s="93" t="s">
        <v>189</v>
      </c>
      <c r="C169" s="71" t="s">
        <v>46</v>
      </c>
      <c r="D169" s="100">
        <v>10</v>
      </c>
      <c r="E169" s="73">
        <f t="shared" si="14"/>
        <v>1800</v>
      </c>
      <c r="F169" s="74">
        <f t="shared" si="15"/>
        <v>18000</v>
      </c>
      <c r="H169" s="102">
        <v>1500</v>
      </c>
      <c r="I169" s="103">
        <v>1.2</v>
      </c>
      <c r="J169" s="102">
        <f t="shared" si="16"/>
        <v>1800</v>
      </c>
    </row>
    <row r="170" spans="1:10">
      <c r="A170" s="68"/>
      <c r="B170" s="93" t="s">
        <v>190</v>
      </c>
      <c r="C170" s="71" t="s">
        <v>46</v>
      </c>
      <c r="D170" s="100">
        <v>10</v>
      </c>
      <c r="E170" s="73">
        <f t="shared" si="14"/>
        <v>2400</v>
      </c>
      <c r="F170" s="74">
        <f t="shared" si="15"/>
        <v>24000</v>
      </c>
      <c r="H170" s="102">
        <v>2000</v>
      </c>
      <c r="I170" s="103">
        <v>1.2</v>
      </c>
      <c r="J170" s="102">
        <f t="shared" si="16"/>
        <v>2400</v>
      </c>
    </row>
    <row r="171" spans="1:10">
      <c r="A171" s="68"/>
      <c r="B171" s="93" t="s">
        <v>168</v>
      </c>
      <c r="C171" s="71" t="s">
        <v>46</v>
      </c>
      <c r="D171" s="100">
        <v>1</v>
      </c>
      <c r="E171" s="73">
        <f t="shared" si="14"/>
        <v>15300</v>
      </c>
      <c r="F171" s="74">
        <f t="shared" si="15"/>
        <v>15300</v>
      </c>
      <c r="H171" s="102">
        <v>12750</v>
      </c>
      <c r="I171" s="103">
        <v>1.2</v>
      </c>
      <c r="J171" s="102">
        <f t="shared" si="16"/>
        <v>15300</v>
      </c>
    </row>
    <row r="172" spans="1:10">
      <c r="A172" s="68"/>
      <c r="B172" s="93" t="s">
        <v>169</v>
      </c>
      <c r="C172" s="71" t="s">
        <v>46</v>
      </c>
      <c r="D172" s="100">
        <v>3</v>
      </c>
      <c r="E172" s="73">
        <f t="shared" si="14"/>
        <v>5641.2</v>
      </c>
      <c r="F172" s="74">
        <f t="shared" si="15"/>
        <v>16923.599999999999</v>
      </c>
      <c r="H172" s="102">
        <v>4701</v>
      </c>
      <c r="I172" s="103">
        <v>1.2</v>
      </c>
      <c r="J172" s="102">
        <f t="shared" si="16"/>
        <v>5641.2</v>
      </c>
    </row>
    <row r="173" spans="1:10">
      <c r="A173" s="68"/>
      <c r="B173" s="93" t="s">
        <v>170</v>
      </c>
      <c r="C173" s="71" t="s">
        <v>14</v>
      </c>
      <c r="D173" s="100">
        <v>10</v>
      </c>
      <c r="E173" s="73">
        <f t="shared" si="14"/>
        <v>2030.3999999999999</v>
      </c>
      <c r="F173" s="74">
        <f t="shared" si="15"/>
        <v>20304</v>
      </c>
      <c r="H173" s="102">
        <v>1692</v>
      </c>
      <c r="I173" s="103">
        <v>1.2</v>
      </c>
      <c r="J173" s="102">
        <f t="shared" si="16"/>
        <v>2030.3999999999999</v>
      </c>
    </row>
    <row r="174" spans="1:10">
      <c r="A174" s="68"/>
      <c r="B174" s="93" t="s">
        <v>171</v>
      </c>
      <c r="C174" s="71" t="s">
        <v>2</v>
      </c>
      <c r="D174" s="100">
        <v>1</v>
      </c>
      <c r="E174" s="73">
        <f t="shared" si="14"/>
        <v>14767.199999999999</v>
      </c>
      <c r="F174" s="74">
        <f t="shared" si="15"/>
        <v>14767.199999999999</v>
      </c>
      <c r="H174" s="102">
        <v>12306</v>
      </c>
      <c r="I174" s="103">
        <v>1.2</v>
      </c>
      <c r="J174" s="102">
        <f t="shared" si="16"/>
        <v>14767.199999999999</v>
      </c>
    </row>
    <row r="175" spans="1:10">
      <c r="A175" s="68"/>
      <c r="B175" s="93" t="s">
        <v>172</v>
      </c>
      <c r="C175" s="71" t="s">
        <v>46</v>
      </c>
      <c r="D175" s="100">
        <v>1</v>
      </c>
      <c r="E175" s="73">
        <f t="shared" si="14"/>
        <v>2059.1999999999998</v>
      </c>
      <c r="F175" s="74">
        <f t="shared" si="15"/>
        <v>2059.1999999999998</v>
      </c>
      <c r="H175" s="102">
        <v>1716</v>
      </c>
      <c r="I175" s="103">
        <v>1.2</v>
      </c>
      <c r="J175" s="102">
        <f t="shared" si="16"/>
        <v>2059.1999999999998</v>
      </c>
    </row>
    <row r="176" spans="1:10">
      <c r="A176" s="68"/>
      <c r="B176" s="93" t="s">
        <v>173</v>
      </c>
      <c r="C176" s="71" t="s">
        <v>174</v>
      </c>
      <c r="D176" s="100">
        <v>2</v>
      </c>
      <c r="E176" s="73">
        <f t="shared" si="14"/>
        <v>600</v>
      </c>
      <c r="F176" s="74">
        <f t="shared" si="15"/>
        <v>1200</v>
      </c>
      <c r="H176" s="102">
        <v>500</v>
      </c>
      <c r="I176" s="103">
        <v>1.2</v>
      </c>
      <c r="J176" s="102">
        <f t="shared" si="16"/>
        <v>600</v>
      </c>
    </row>
    <row r="177" spans="1:10">
      <c r="A177" s="68"/>
      <c r="B177" s="93" t="s">
        <v>175</v>
      </c>
      <c r="C177" s="71" t="s">
        <v>2</v>
      </c>
      <c r="D177" s="100">
        <v>1</v>
      </c>
      <c r="E177" s="73">
        <f t="shared" si="14"/>
        <v>600</v>
      </c>
      <c r="F177" s="74">
        <f t="shared" si="15"/>
        <v>600</v>
      </c>
      <c r="H177" s="102">
        <v>500</v>
      </c>
      <c r="I177" s="103">
        <v>1.2</v>
      </c>
      <c r="J177" s="102">
        <f t="shared" si="16"/>
        <v>600</v>
      </c>
    </row>
    <row r="178" spans="1:10">
      <c r="A178" s="68"/>
      <c r="B178" s="93" t="s">
        <v>259</v>
      </c>
      <c r="C178" s="71" t="s">
        <v>2</v>
      </c>
      <c r="D178" s="100">
        <v>1</v>
      </c>
      <c r="E178" s="73">
        <f t="shared" si="14"/>
        <v>4200</v>
      </c>
      <c r="F178" s="74">
        <f t="shared" si="15"/>
        <v>4200</v>
      </c>
      <c r="H178" s="102">
        <v>3500</v>
      </c>
      <c r="I178" s="103">
        <v>1.2</v>
      </c>
      <c r="J178" s="102">
        <f t="shared" si="16"/>
        <v>4200</v>
      </c>
    </row>
    <row r="179" spans="1:10">
      <c r="A179" s="68"/>
      <c r="B179" s="93" t="s">
        <v>176</v>
      </c>
      <c r="C179" s="71" t="s">
        <v>2</v>
      </c>
      <c r="D179" s="100">
        <v>1</v>
      </c>
      <c r="E179" s="73">
        <f t="shared" si="14"/>
        <v>1200</v>
      </c>
      <c r="F179" s="74">
        <f t="shared" si="15"/>
        <v>1200</v>
      </c>
      <c r="H179" s="102">
        <v>1000</v>
      </c>
      <c r="I179" s="103">
        <v>1.2</v>
      </c>
      <c r="J179" s="102">
        <f t="shared" si="16"/>
        <v>1200</v>
      </c>
    </row>
    <row r="180" spans="1:10">
      <c r="A180" s="68"/>
      <c r="B180" s="93" t="s">
        <v>177</v>
      </c>
      <c r="C180" s="71" t="s">
        <v>2</v>
      </c>
      <c r="D180" s="100">
        <v>10</v>
      </c>
      <c r="E180" s="73">
        <f t="shared" si="14"/>
        <v>144</v>
      </c>
      <c r="F180" s="74">
        <f t="shared" si="15"/>
        <v>1440</v>
      </c>
      <c r="H180" s="102">
        <v>120</v>
      </c>
      <c r="I180" s="103">
        <v>1.2</v>
      </c>
      <c r="J180" s="102">
        <f t="shared" si="16"/>
        <v>144</v>
      </c>
    </row>
    <row r="181" spans="1:10">
      <c r="A181" s="68"/>
      <c r="B181" s="93" t="s">
        <v>178</v>
      </c>
      <c r="C181" s="71" t="s">
        <v>2</v>
      </c>
      <c r="D181" s="100">
        <v>1</v>
      </c>
      <c r="E181" s="73">
        <f t="shared" si="14"/>
        <v>1530</v>
      </c>
      <c r="F181" s="74">
        <f t="shared" si="15"/>
        <v>1530</v>
      </c>
      <c r="H181" s="102">
        <v>1275</v>
      </c>
      <c r="I181" s="103">
        <v>1.2</v>
      </c>
      <c r="J181" s="102">
        <f t="shared" si="16"/>
        <v>1530</v>
      </c>
    </row>
    <row r="182" spans="1:10">
      <c r="A182" s="68"/>
      <c r="B182" s="93" t="s">
        <v>179</v>
      </c>
      <c r="C182" s="71" t="s">
        <v>2</v>
      </c>
      <c r="D182" s="100">
        <v>15</v>
      </c>
      <c r="E182" s="73">
        <f t="shared" si="14"/>
        <v>24</v>
      </c>
      <c r="F182" s="74">
        <f t="shared" si="15"/>
        <v>360</v>
      </c>
      <c r="H182" s="102">
        <v>20</v>
      </c>
      <c r="I182" s="103">
        <v>1.2</v>
      </c>
      <c r="J182" s="102">
        <f t="shared" si="16"/>
        <v>24</v>
      </c>
    </row>
    <row r="183" spans="1:10">
      <c r="A183" s="68"/>
      <c r="B183" s="93" t="s">
        <v>180</v>
      </c>
      <c r="C183" s="71" t="s">
        <v>2</v>
      </c>
      <c r="D183" s="100">
        <v>15</v>
      </c>
      <c r="E183" s="73">
        <f t="shared" si="14"/>
        <v>24</v>
      </c>
      <c r="F183" s="74">
        <f t="shared" si="15"/>
        <v>360</v>
      </c>
      <c r="H183" s="102">
        <v>20</v>
      </c>
      <c r="I183" s="103">
        <v>1.2</v>
      </c>
      <c r="J183" s="102">
        <f t="shared" si="16"/>
        <v>24</v>
      </c>
    </row>
    <row r="184" spans="1:10">
      <c r="A184" s="68"/>
      <c r="B184" s="93" t="s">
        <v>181</v>
      </c>
      <c r="C184" s="71" t="s">
        <v>260</v>
      </c>
      <c r="D184" s="100">
        <v>8</v>
      </c>
      <c r="E184" s="73">
        <f t="shared" si="14"/>
        <v>480</v>
      </c>
      <c r="F184" s="74">
        <f t="shared" si="15"/>
        <v>3840</v>
      </c>
      <c r="H184" s="102">
        <v>400</v>
      </c>
      <c r="I184" s="103">
        <v>1.2</v>
      </c>
      <c r="J184" s="102">
        <f t="shared" si="16"/>
        <v>480</v>
      </c>
    </row>
    <row r="185" spans="1:10">
      <c r="A185" s="68"/>
      <c r="B185" s="93" t="s">
        <v>182</v>
      </c>
      <c r="C185" s="71" t="s">
        <v>46</v>
      </c>
      <c r="D185" s="100">
        <v>1</v>
      </c>
      <c r="E185" s="73">
        <f t="shared" si="14"/>
        <v>12000</v>
      </c>
      <c r="F185" s="74">
        <f t="shared" si="15"/>
        <v>12000</v>
      </c>
      <c r="H185" s="102">
        <v>10000</v>
      </c>
      <c r="I185" s="103">
        <v>1.2</v>
      </c>
      <c r="J185" s="102">
        <f t="shared" si="16"/>
        <v>12000</v>
      </c>
    </row>
    <row r="186" spans="1:10">
      <c r="A186" s="68"/>
      <c r="B186" s="93" t="s">
        <v>183</v>
      </c>
      <c r="C186" s="71" t="s">
        <v>46</v>
      </c>
      <c r="D186" s="100">
        <v>1</v>
      </c>
      <c r="E186" s="73">
        <f t="shared" si="14"/>
        <v>744</v>
      </c>
      <c r="F186" s="74">
        <f t="shared" si="15"/>
        <v>744</v>
      </c>
      <c r="H186" s="102">
        <v>620</v>
      </c>
      <c r="I186" s="103">
        <v>1.2</v>
      </c>
      <c r="J186" s="102">
        <f t="shared" si="16"/>
        <v>744</v>
      </c>
    </row>
    <row r="187" spans="1:10">
      <c r="A187" s="68"/>
      <c r="B187" s="93" t="s">
        <v>184</v>
      </c>
      <c r="C187" s="71" t="s">
        <v>46</v>
      </c>
      <c r="D187" s="100">
        <v>1</v>
      </c>
      <c r="E187" s="73">
        <f t="shared" si="14"/>
        <v>732</v>
      </c>
      <c r="F187" s="74">
        <f t="shared" si="15"/>
        <v>732</v>
      </c>
      <c r="H187" s="102">
        <v>610</v>
      </c>
      <c r="I187" s="103">
        <v>1.2</v>
      </c>
      <c r="J187" s="102">
        <f t="shared" si="16"/>
        <v>732</v>
      </c>
    </row>
    <row r="188" spans="1:10">
      <c r="A188" s="68"/>
      <c r="B188" s="93" t="s">
        <v>185</v>
      </c>
      <c r="C188" s="71" t="s">
        <v>46</v>
      </c>
      <c r="D188" s="100">
        <v>3</v>
      </c>
      <c r="E188" s="73">
        <f t="shared" si="14"/>
        <v>810</v>
      </c>
      <c r="F188" s="74">
        <f t="shared" si="15"/>
        <v>2430</v>
      </c>
      <c r="H188" s="102">
        <v>675</v>
      </c>
      <c r="I188" s="103">
        <v>1.2</v>
      </c>
      <c r="J188" s="102">
        <f t="shared" si="16"/>
        <v>810</v>
      </c>
    </row>
    <row r="189" spans="1:10">
      <c r="A189" s="75"/>
      <c r="B189" s="62" t="s">
        <v>254</v>
      </c>
      <c r="C189" s="76"/>
      <c r="D189" s="101"/>
      <c r="E189" s="78"/>
      <c r="F189" s="79">
        <f>SUM(F44:F188)</f>
        <v>9058592.3999999966</v>
      </c>
      <c r="I189" s="103">
        <v>1.2</v>
      </c>
      <c r="J189" s="102">
        <f t="shared" si="16"/>
        <v>0</v>
      </c>
    </row>
    <row r="190" spans="1:10">
      <c r="A190" s="95"/>
      <c r="B190" s="58"/>
      <c r="C190" s="59"/>
      <c r="D190" s="94"/>
      <c r="E190" s="61"/>
      <c r="F190" s="61"/>
      <c r="I190" s="103">
        <v>1.2</v>
      </c>
      <c r="J190" s="102">
        <f t="shared" si="16"/>
        <v>0</v>
      </c>
    </row>
    <row r="191" spans="1:10">
      <c r="A191" s="225" t="s">
        <v>93</v>
      </c>
      <c r="B191" s="225"/>
      <c r="C191" s="159"/>
      <c r="D191" s="160"/>
      <c r="E191" s="161"/>
      <c r="F191" s="161">
        <f>F189+F41</f>
        <v>10108782.599999996</v>
      </c>
      <c r="I191" s="103">
        <v>1.2</v>
      </c>
      <c r="J191" s="102">
        <f t="shared" si="16"/>
        <v>0</v>
      </c>
    </row>
    <row r="192" spans="1:10">
      <c r="A192" s="96"/>
      <c r="B192" s="96"/>
      <c r="C192" s="53"/>
      <c r="D192" s="99"/>
      <c r="E192" s="56"/>
      <c r="F192" s="56"/>
      <c r="I192" s="103">
        <v>1.2</v>
      </c>
      <c r="J192" s="102">
        <f t="shared" si="16"/>
        <v>0</v>
      </c>
    </row>
    <row r="193" spans="1:10">
      <c r="A193" s="96"/>
      <c r="B193" s="96"/>
      <c r="C193" s="53"/>
      <c r="D193" s="99"/>
      <c r="E193" s="56"/>
      <c r="F193" s="56"/>
      <c r="I193" s="103">
        <v>1.2</v>
      </c>
      <c r="J193" s="102">
        <f t="shared" si="16"/>
        <v>0</v>
      </c>
    </row>
    <row r="194" spans="1:10">
      <c r="A194" s="59"/>
      <c r="B194" s="85" t="s">
        <v>249</v>
      </c>
      <c r="C194" s="59" t="s">
        <v>250</v>
      </c>
      <c r="D194" s="94">
        <v>1</v>
      </c>
      <c r="E194" s="61">
        <f>J194</f>
        <v>4963566</v>
      </c>
      <c r="F194" s="61">
        <f>D194*E194</f>
        <v>4963566</v>
      </c>
      <c r="H194" s="102">
        <v>4136305</v>
      </c>
      <c r="I194" s="103">
        <v>1.2</v>
      </c>
      <c r="J194" s="102">
        <f t="shared" si="16"/>
        <v>4963566</v>
      </c>
    </row>
    <row r="195" spans="1:10">
      <c r="A195" s="59"/>
      <c r="B195" s="85"/>
      <c r="C195" s="59"/>
      <c r="D195" s="94"/>
      <c r="E195" s="61"/>
      <c r="F195" s="61"/>
      <c r="I195" s="103">
        <v>1.2</v>
      </c>
      <c r="J195" s="102">
        <f t="shared" si="16"/>
        <v>0</v>
      </c>
    </row>
    <row r="196" spans="1:10">
      <c r="A196" s="59"/>
      <c r="B196" s="85"/>
      <c r="C196" s="59"/>
      <c r="D196" s="94"/>
      <c r="E196" s="61"/>
      <c r="F196" s="61"/>
      <c r="I196" s="103">
        <v>1.2</v>
      </c>
      <c r="J196" s="102">
        <f t="shared" si="16"/>
        <v>0</v>
      </c>
    </row>
    <row r="197" spans="1:10">
      <c r="A197" s="88"/>
      <c r="B197" s="58"/>
      <c r="C197" s="59"/>
      <c r="D197" s="94"/>
      <c r="E197" s="61"/>
      <c r="F197" s="61"/>
      <c r="H197" s="46"/>
      <c r="I197" s="103">
        <v>1.2</v>
      </c>
      <c r="J197" s="102">
        <f t="shared" si="16"/>
        <v>0</v>
      </c>
    </row>
    <row r="198" spans="1:10" ht="15.75" customHeight="1">
      <c r="A198" s="219" t="s">
        <v>255</v>
      </c>
      <c r="B198" s="219"/>
      <c r="C198" s="219"/>
      <c r="D198" s="219"/>
      <c r="E198" s="219"/>
      <c r="F198" s="56">
        <f>+F191+F194</f>
        <v>15072348.599999996</v>
      </c>
      <c r="J198" s="102">
        <f t="shared" si="16"/>
        <v>0</v>
      </c>
    </row>
    <row r="199" spans="1:10" ht="15.75" customHeight="1">
      <c r="A199" s="219" t="s">
        <v>256</v>
      </c>
      <c r="B199" s="219"/>
      <c r="C199" s="219"/>
      <c r="D199" s="219"/>
      <c r="E199" s="219"/>
      <c r="F199" s="98">
        <f>+F198+F41</f>
        <v>16122538.799999995</v>
      </c>
    </row>
    <row r="200" spans="1:10">
      <c r="A200" s="220" t="s">
        <v>257</v>
      </c>
      <c r="B200" s="221"/>
      <c r="C200" s="221"/>
      <c r="D200" s="221"/>
      <c r="E200" s="222"/>
      <c r="F200" s="98">
        <f>F198+F199</f>
        <v>31194887.399999991</v>
      </c>
    </row>
  </sheetData>
  <mergeCells count="6">
    <mergeCell ref="A200:E200"/>
    <mergeCell ref="A12:F13"/>
    <mergeCell ref="A14:F14"/>
    <mergeCell ref="A191:B191"/>
    <mergeCell ref="A198:E198"/>
    <mergeCell ref="A199:E19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96A3-7890-4BA7-A9DF-D60A8210125A}">
  <dimension ref="A12:J211"/>
  <sheetViews>
    <sheetView showGridLines="0" topLeftCell="A195" zoomScaleNormal="100" zoomScaleSheetLayoutView="100" zoomScalePageLayoutView="115" workbookViewId="0">
      <selection activeCell="H40" sqref="H40"/>
    </sheetView>
  </sheetViews>
  <sheetFormatPr baseColWidth="10" defaultColWidth="10.85546875" defaultRowHeight="15.75"/>
  <cols>
    <col min="1" max="1" width="8.140625" style="46" customWidth="1"/>
    <col min="2" max="2" width="59.5703125" style="46" customWidth="1"/>
    <col min="3" max="3" width="6.5703125" style="46" customWidth="1"/>
    <col min="4" max="4" width="9.5703125" style="46" customWidth="1"/>
    <col min="5" max="5" width="11.85546875" style="46" customWidth="1"/>
    <col min="6" max="6" width="16.7109375" style="46" customWidth="1"/>
    <col min="7" max="7" width="10.85546875" style="46"/>
    <col min="8" max="8" width="16.28515625" style="102" bestFit="1" customWidth="1"/>
    <col min="9" max="9" width="10.85546875" style="103"/>
    <col min="10" max="10" width="16.28515625" style="102" bestFit="1" customWidth="1"/>
    <col min="11" max="16384" width="10.85546875" style="46"/>
  </cols>
  <sheetData>
    <row r="12" spans="1:10">
      <c r="A12" s="223" t="s">
        <v>99</v>
      </c>
      <c r="B12" s="223"/>
      <c r="C12" s="223"/>
      <c r="D12" s="223"/>
      <c r="E12" s="223"/>
      <c r="F12" s="223"/>
    </row>
    <row r="13" spans="1:10">
      <c r="A13" s="224"/>
      <c r="B13" s="224"/>
      <c r="C13" s="224"/>
      <c r="D13" s="224"/>
      <c r="E13" s="224"/>
      <c r="F13" s="224"/>
    </row>
    <row r="14" spans="1:10" ht="23.25" customHeight="1">
      <c r="A14" s="216" t="s">
        <v>98</v>
      </c>
      <c r="B14" s="216"/>
      <c r="C14" s="216"/>
      <c r="D14" s="216"/>
      <c r="E14" s="216"/>
      <c r="F14" s="216"/>
    </row>
    <row r="15" spans="1:10" ht="5.25" hidden="1" customHeight="1">
      <c r="A15" s="48"/>
      <c r="B15" s="49"/>
      <c r="C15" s="48"/>
      <c r="D15" s="48"/>
      <c r="E15" s="48"/>
      <c r="F15" s="48"/>
    </row>
    <row r="16" spans="1:10">
      <c r="A16" s="50" t="s">
        <v>0</v>
      </c>
      <c r="B16" s="51" t="s">
        <v>1</v>
      </c>
      <c r="C16" s="50" t="s">
        <v>2</v>
      </c>
      <c r="D16" s="99" t="s">
        <v>3</v>
      </c>
      <c r="E16" s="53" t="s">
        <v>4</v>
      </c>
      <c r="F16" s="53" t="s">
        <v>5</v>
      </c>
      <c r="I16" s="103">
        <v>1.2</v>
      </c>
      <c r="J16" s="102">
        <f>+H16*I16</f>
        <v>0</v>
      </c>
    </row>
    <row r="17" spans="1:10">
      <c r="A17" s="54"/>
      <c r="B17" s="51"/>
      <c r="C17" s="50"/>
      <c r="D17" s="99"/>
      <c r="E17" s="53"/>
      <c r="F17" s="53"/>
      <c r="I17" s="103">
        <v>1.2</v>
      </c>
      <c r="J17" s="102">
        <f t="shared" ref="J17:J80" si="0">+H17*I17</f>
        <v>0</v>
      </c>
    </row>
    <row r="18" spans="1:10">
      <c r="A18" s="54" t="s">
        <v>43</v>
      </c>
      <c r="B18" s="55" t="s">
        <v>44</v>
      </c>
      <c r="C18" s="50"/>
      <c r="D18" s="99"/>
      <c r="E18" s="53"/>
      <c r="F18" s="53"/>
      <c r="I18" s="103">
        <v>1.2</v>
      </c>
      <c r="J18" s="102">
        <f t="shared" si="0"/>
        <v>0</v>
      </c>
    </row>
    <row r="19" spans="1:10">
      <c r="A19" s="54">
        <v>1</v>
      </c>
      <c r="B19" s="55" t="s">
        <v>10</v>
      </c>
      <c r="C19" s="53"/>
      <c r="D19" s="99"/>
      <c r="E19" s="56"/>
      <c r="F19" s="56"/>
      <c r="I19" s="103">
        <v>1.2</v>
      </c>
      <c r="J19" s="102">
        <f t="shared" si="0"/>
        <v>0</v>
      </c>
    </row>
    <row r="20" spans="1:10">
      <c r="A20" s="57" t="s">
        <v>6</v>
      </c>
      <c r="B20" s="58" t="s">
        <v>12</v>
      </c>
      <c r="C20" s="59" t="s">
        <v>11</v>
      </c>
      <c r="D20" s="94">
        <v>1</v>
      </c>
      <c r="E20" s="61">
        <f>+J20</f>
        <v>240000</v>
      </c>
      <c r="F20" s="61">
        <f t="shared" ref="F20" si="1">+E20*D20</f>
        <v>240000</v>
      </c>
      <c r="H20" s="102">
        <v>200000</v>
      </c>
      <c r="I20" s="103">
        <v>1.2</v>
      </c>
      <c r="J20" s="102">
        <f t="shared" si="0"/>
        <v>240000</v>
      </c>
    </row>
    <row r="21" spans="1:10">
      <c r="A21" s="57"/>
      <c r="B21" s="62" t="s">
        <v>9</v>
      </c>
      <c r="C21" s="59"/>
      <c r="D21" s="94"/>
      <c r="E21" s="61"/>
      <c r="F21" s="56">
        <f>SUM(F20:F20)</f>
        <v>240000</v>
      </c>
      <c r="I21" s="103">
        <v>1.2</v>
      </c>
      <c r="J21" s="102">
        <f t="shared" si="0"/>
        <v>0</v>
      </c>
    </row>
    <row r="22" spans="1:10">
      <c r="A22" s="63">
        <v>9</v>
      </c>
      <c r="B22" s="63" t="s">
        <v>24</v>
      </c>
      <c r="C22" s="59"/>
      <c r="D22" s="94"/>
      <c r="E22" s="61"/>
      <c r="F22" s="64"/>
      <c r="I22" s="103">
        <v>1.2</v>
      </c>
      <c r="J22" s="102">
        <f t="shared" si="0"/>
        <v>0</v>
      </c>
    </row>
    <row r="23" spans="1:10">
      <c r="A23" s="65" t="s">
        <v>21</v>
      </c>
      <c r="B23" s="55" t="s">
        <v>25</v>
      </c>
      <c r="C23" s="59"/>
      <c r="D23" s="94"/>
      <c r="E23" s="66"/>
      <c r="F23" s="67">
        <f t="shared" ref="F23:F33" si="2">+E23*D23</f>
        <v>0</v>
      </c>
      <c r="I23" s="103">
        <v>1.2</v>
      </c>
      <c r="J23" s="102">
        <f t="shared" si="0"/>
        <v>0</v>
      </c>
    </row>
    <row r="24" spans="1:10">
      <c r="A24" s="68" t="s">
        <v>35</v>
      </c>
      <c r="B24" s="58" t="s">
        <v>26</v>
      </c>
      <c r="C24" s="59" t="s">
        <v>2</v>
      </c>
      <c r="D24" s="94">
        <v>2</v>
      </c>
      <c r="E24" s="66"/>
      <c r="F24" s="67">
        <f t="shared" si="2"/>
        <v>0</v>
      </c>
      <c r="I24" s="103">
        <v>1.2</v>
      </c>
      <c r="J24" s="102">
        <f t="shared" si="0"/>
        <v>0</v>
      </c>
    </row>
    <row r="25" spans="1:10">
      <c r="A25" s="69"/>
      <c r="B25" s="70" t="s">
        <v>100</v>
      </c>
      <c r="C25" s="71" t="s">
        <v>14</v>
      </c>
      <c r="D25" s="100">
        <v>50</v>
      </c>
      <c r="E25" s="73">
        <f>+J25</f>
        <v>624</v>
      </c>
      <c r="F25" s="74">
        <f>+D25*E25</f>
        <v>31200</v>
      </c>
      <c r="H25" s="102">
        <v>520</v>
      </c>
      <c r="I25" s="103">
        <v>1.2</v>
      </c>
      <c r="J25" s="102">
        <f t="shared" si="0"/>
        <v>624</v>
      </c>
    </row>
    <row r="26" spans="1:10">
      <c r="A26" s="69"/>
      <c r="B26" s="70" t="s">
        <v>214</v>
      </c>
      <c r="C26" s="71" t="s">
        <v>14</v>
      </c>
      <c r="D26" s="100">
        <v>50</v>
      </c>
      <c r="E26" s="73">
        <f t="shared" ref="E26:E32" si="3">+J26</f>
        <v>255.40799999999999</v>
      </c>
      <c r="F26" s="74">
        <f t="shared" ref="F26:F32" si="4">+D26*E26</f>
        <v>12770.4</v>
      </c>
      <c r="H26" s="102">
        <v>212.84</v>
      </c>
      <c r="I26" s="103">
        <v>1.2</v>
      </c>
      <c r="J26" s="102">
        <f t="shared" si="0"/>
        <v>255.40799999999999</v>
      </c>
    </row>
    <row r="27" spans="1:10">
      <c r="A27" s="68" t="s">
        <v>36</v>
      </c>
      <c r="B27" s="58" t="s">
        <v>34</v>
      </c>
      <c r="C27" s="59" t="s">
        <v>2</v>
      </c>
      <c r="D27" s="94">
        <v>3</v>
      </c>
      <c r="E27" s="73">
        <f t="shared" si="3"/>
        <v>0</v>
      </c>
      <c r="F27" s="74">
        <f t="shared" si="4"/>
        <v>0</v>
      </c>
      <c r="I27" s="103">
        <v>1.2</v>
      </c>
      <c r="J27" s="102">
        <f t="shared" si="0"/>
        <v>0</v>
      </c>
    </row>
    <row r="28" spans="1:10">
      <c r="A28" s="69"/>
      <c r="B28" s="70" t="s">
        <v>100</v>
      </c>
      <c r="C28" s="71" t="s">
        <v>14</v>
      </c>
      <c r="D28" s="100">
        <v>50</v>
      </c>
      <c r="E28" s="73">
        <f t="shared" si="3"/>
        <v>624</v>
      </c>
      <c r="F28" s="74">
        <f t="shared" si="4"/>
        <v>31200</v>
      </c>
      <c r="H28" s="102">
        <v>520</v>
      </c>
      <c r="I28" s="103">
        <v>1.2</v>
      </c>
      <c r="J28" s="102">
        <f t="shared" si="0"/>
        <v>624</v>
      </c>
    </row>
    <row r="29" spans="1:10">
      <c r="A29" s="69"/>
      <c r="B29" s="70" t="s">
        <v>214</v>
      </c>
      <c r="C29" s="71" t="s">
        <v>14</v>
      </c>
      <c r="D29" s="100">
        <v>50</v>
      </c>
      <c r="E29" s="73">
        <f t="shared" si="3"/>
        <v>255.40799999999999</v>
      </c>
      <c r="F29" s="74">
        <f t="shared" si="4"/>
        <v>12770.4</v>
      </c>
      <c r="H29" s="102">
        <v>212.84</v>
      </c>
      <c r="I29" s="103">
        <v>1.2</v>
      </c>
      <c r="J29" s="102">
        <f t="shared" si="0"/>
        <v>255.40799999999999</v>
      </c>
    </row>
    <row r="30" spans="1:10">
      <c r="A30" s="68" t="s">
        <v>37</v>
      </c>
      <c r="B30" s="58" t="s">
        <v>27</v>
      </c>
      <c r="C30" s="59" t="s">
        <v>2</v>
      </c>
      <c r="D30" s="94">
        <v>4</v>
      </c>
      <c r="E30" s="73">
        <f t="shared" si="3"/>
        <v>0</v>
      </c>
      <c r="F30" s="74">
        <f t="shared" si="4"/>
        <v>0</v>
      </c>
      <c r="I30" s="103">
        <v>1.2</v>
      </c>
      <c r="J30" s="102">
        <f t="shared" si="0"/>
        <v>0</v>
      </c>
    </row>
    <row r="31" spans="1:10">
      <c r="A31" s="69"/>
      <c r="B31" s="70" t="s">
        <v>101</v>
      </c>
      <c r="C31" s="71" t="s">
        <v>14</v>
      </c>
      <c r="D31" s="100">
        <v>50</v>
      </c>
      <c r="E31" s="73">
        <f t="shared" si="3"/>
        <v>960</v>
      </c>
      <c r="F31" s="74">
        <f t="shared" si="4"/>
        <v>48000</v>
      </c>
      <c r="H31" s="102">
        <v>800</v>
      </c>
      <c r="I31" s="103">
        <v>1.2</v>
      </c>
      <c r="J31" s="102">
        <f t="shared" si="0"/>
        <v>960</v>
      </c>
    </row>
    <row r="32" spans="1:10">
      <c r="A32" s="69"/>
      <c r="B32" s="70" t="s">
        <v>215</v>
      </c>
      <c r="C32" s="71" t="s">
        <v>14</v>
      </c>
      <c r="D32" s="100">
        <v>50</v>
      </c>
      <c r="E32" s="73">
        <f t="shared" si="3"/>
        <v>320.19599999999997</v>
      </c>
      <c r="F32" s="74">
        <f t="shared" si="4"/>
        <v>16009.8</v>
      </c>
      <c r="H32" s="102">
        <v>266.83</v>
      </c>
      <c r="I32" s="103">
        <v>1.2</v>
      </c>
      <c r="J32" s="102">
        <f t="shared" si="0"/>
        <v>320.19599999999997</v>
      </c>
    </row>
    <row r="33" spans="1:10">
      <c r="A33" s="65" t="s">
        <v>22</v>
      </c>
      <c r="B33" s="55" t="s">
        <v>28</v>
      </c>
      <c r="C33" s="59"/>
      <c r="D33" s="94"/>
      <c r="E33" s="66"/>
      <c r="F33" s="67">
        <f t="shared" si="2"/>
        <v>0</v>
      </c>
      <c r="I33" s="103">
        <v>1.2</v>
      </c>
      <c r="J33" s="102">
        <f t="shared" si="0"/>
        <v>0</v>
      </c>
    </row>
    <row r="34" spans="1:10">
      <c r="A34" s="68" t="s">
        <v>38</v>
      </c>
      <c r="B34" s="58" t="s">
        <v>29</v>
      </c>
      <c r="C34" s="59" t="s">
        <v>2</v>
      </c>
      <c r="D34" s="94">
        <v>3</v>
      </c>
      <c r="E34" s="66">
        <f>+J34</f>
        <v>5413.2</v>
      </c>
      <c r="F34" s="67">
        <f>+E34*D34</f>
        <v>16239.599999999999</v>
      </c>
      <c r="H34" s="102">
        <v>4511</v>
      </c>
      <c r="I34" s="103">
        <v>1.2</v>
      </c>
      <c r="J34" s="102">
        <f t="shared" si="0"/>
        <v>5413.2</v>
      </c>
    </row>
    <row r="35" spans="1:10">
      <c r="A35" s="68" t="s">
        <v>39</v>
      </c>
      <c r="B35" s="58" t="s">
        <v>30</v>
      </c>
      <c r="C35" s="59" t="s">
        <v>2</v>
      </c>
      <c r="D35" s="94">
        <v>4</v>
      </c>
      <c r="E35" s="66">
        <f t="shared" ref="E35:E38" si="5">+J35</f>
        <v>5821.2</v>
      </c>
      <c r="F35" s="67">
        <f t="shared" ref="F35:F38" si="6">+E35*D35</f>
        <v>23284.799999999999</v>
      </c>
      <c r="H35" s="102">
        <v>4851</v>
      </c>
      <c r="I35" s="103">
        <v>1.2</v>
      </c>
      <c r="J35" s="102">
        <f t="shared" si="0"/>
        <v>5821.2</v>
      </c>
    </row>
    <row r="36" spans="1:10">
      <c r="A36" s="65" t="s">
        <v>23</v>
      </c>
      <c r="B36" s="55" t="s">
        <v>31</v>
      </c>
      <c r="C36" s="59"/>
      <c r="D36" s="94"/>
      <c r="E36" s="66">
        <f t="shared" si="5"/>
        <v>0</v>
      </c>
      <c r="F36" s="67">
        <f t="shared" si="6"/>
        <v>0</v>
      </c>
      <c r="I36" s="103">
        <v>1.2</v>
      </c>
      <c r="J36" s="102">
        <f t="shared" si="0"/>
        <v>0</v>
      </c>
    </row>
    <row r="37" spans="1:10">
      <c r="A37" s="68" t="s">
        <v>40</v>
      </c>
      <c r="B37" s="58" t="s">
        <v>32</v>
      </c>
      <c r="C37" s="59" t="s">
        <v>2</v>
      </c>
      <c r="D37" s="94">
        <v>4</v>
      </c>
      <c r="E37" s="66">
        <f t="shared" si="5"/>
        <v>86400</v>
      </c>
      <c r="F37" s="67">
        <f t="shared" si="6"/>
        <v>345600</v>
      </c>
      <c r="H37" s="102">
        <v>72000</v>
      </c>
      <c r="I37" s="103">
        <v>1.2</v>
      </c>
      <c r="J37" s="102">
        <f t="shared" si="0"/>
        <v>86400</v>
      </c>
    </row>
    <row r="38" spans="1:10">
      <c r="A38" s="68" t="s">
        <v>41</v>
      </c>
      <c r="B38" s="58" t="s">
        <v>33</v>
      </c>
      <c r="C38" s="59" t="s">
        <v>2</v>
      </c>
      <c r="D38" s="94">
        <v>17</v>
      </c>
      <c r="E38" s="66">
        <f t="shared" si="5"/>
        <v>16065.599999999999</v>
      </c>
      <c r="F38" s="67">
        <f t="shared" si="6"/>
        <v>273115.19999999995</v>
      </c>
      <c r="H38" s="102">
        <v>13388</v>
      </c>
      <c r="I38" s="103">
        <v>1.2</v>
      </c>
      <c r="J38" s="102">
        <f t="shared" si="0"/>
        <v>16065.599999999999</v>
      </c>
    </row>
    <row r="39" spans="1:10" ht="15.95" customHeight="1">
      <c r="A39" s="75"/>
      <c r="B39" s="62" t="s">
        <v>254</v>
      </c>
      <c r="C39" s="76"/>
      <c r="D39" s="101"/>
      <c r="E39" s="78"/>
      <c r="F39" s="79">
        <f>SUM(F24:F38)</f>
        <v>810190.2</v>
      </c>
      <c r="I39" s="103">
        <v>1.2</v>
      </c>
      <c r="J39" s="102">
        <f t="shared" si="0"/>
        <v>0</v>
      </c>
    </row>
    <row r="40" spans="1:10" ht="15.95" customHeight="1">
      <c r="A40" s="80"/>
      <c r="B40" s="81"/>
      <c r="C40" s="81"/>
      <c r="D40" s="81"/>
      <c r="E40" s="81"/>
      <c r="F40" s="81"/>
      <c r="I40" s="103">
        <v>1.2</v>
      </c>
      <c r="J40" s="102">
        <f t="shared" si="0"/>
        <v>0</v>
      </c>
    </row>
    <row r="41" spans="1:10" ht="15.95" customHeight="1">
      <c r="A41" s="155"/>
      <c r="B41" s="156" t="s">
        <v>45</v>
      </c>
      <c r="C41" s="157"/>
      <c r="D41" s="157"/>
      <c r="E41" s="157"/>
      <c r="F41" s="158">
        <f>+F39+F21</f>
        <v>1050190.2</v>
      </c>
      <c r="I41" s="103">
        <v>1.2</v>
      </c>
      <c r="J41" s="102">
        <f t="shared" si="0"/>
        <v>0</v>
      </c>
    </row>
    <row r="42" spans="1:10" ht="15.95" customHeight="1">
      <c r="A42" s="59"/>
      <c r="B42" s="85"/>
      <c r="C42" s="59"/>
      <c r="D42" s="86"/>
      <c r="E42" s="61"/>
      <c r="F42" s="61"/>
      <c r="I42" s="103">
        <v>1.2</v>
      </c>
      <c r="J42" s="102">
        <f t="shared" si="0"/>
        <v>0</v>
      </c>
    </row>
    <row r="43" spans="1:10">
      <c r="A43" s="87">
        <v>7</v>
      </c>
      <c r="B43" s="55" t="s">
        <v>51</v>
      </c>
      <c r="C43" s="59"/>
      <c r="D43" s="86"/>
      <c r="E43" s="61"/>
      <c r="F43" s="61"/>
      <c r="I43" s="103">
        <v>1.2</v>
      </c>
      <c r="J43" s="102">
        <f t="shared" si="0"/>
        <v>0</v>
      </c>
    </row>
    <row r="44" spans="1:10">
      <c r="A44" s="87" t="s">
        <v>19</v>
      </c>
      <c r="B44" s="55" t="s">
        <v>52</v>
      </c>
      <c r="C44" s="59"/>
      <c r="D44" s="86"/>
      <c r="E44" s="61"/>
      <c r="F44" s="61"/>
      <c r="I44" s="103">
        <v>1.2</v>
      </c>
      <c r="J44" s="102">
        <f t="shared" si="0"/>
        <v>0</v>
      </c>
    </row>
    <row r="45" spans="1:10">
      <c r="A45" s="88" t="s">
        <v>53</v>
      </c>
      <c r="B45" s="89" t="s">
        <v>54</v>
      </c>
      <c r="C45" s="59" t="s">
        <v>46</v>
      </c>
      <c r="D45" s="86">
        <v>1</v>
      </c>
      <c r="E45" s="61"/>
      <c r="F45" s="61">
        <f>+E45*D45</f>
        <v>0</v>
      </c>
      <c r="I45" s="103">
        <v>1.2</v>
      </c>
      <c r="J45" s="102">
        <f t="shared" si="0"/>
        <v>0</v>
      </c>
    </row>
    <row r="46" spans="1:10">
      <c r="A46" s="69"/>
      <c r="B46" s="70" t="s">
        <v>102</v>
      </c>
      <c r="C46" s="71" t="s">
        <v>46</v>
      </c>
      <c r="D46" s="100">
        <v>1</v>
      </c>
      <c r="E46" s="91">
        <f>+J46</f>
        <v>1440000</v>
      </c>
      <c r="F46" s="74">
        <f>+D46*E46</f>
        <v>1440000</v>
      </c>
      <c r="H46" s="102">
        <v>1200000</v>
      </c>
      <c r="I46" s="103">
        <v>1.2</v>
      </c>
      <c r="J46" s="102">
        <f t="shared" si="0"/>
        <v>1440000</v>
      </c>
    </row>
    <row r="47" spans="1:10">
      <c r="A47" s="87" t="s">
        <v>16</v>
      </c>
      <c r="B47" s="55" t="s">
        <v>55</v>
      </c>
      <c r="C47" s="59"/>
      <c r="D47" s="86"/>
      <c r="E47" s="91">
        <f t="shared" ref="E47:E77" si="7">+J47</f>
        <v>0</v>
      </c>
      <c r="F47" s="74">
        <f t="shared" ref="F47:F114" si="8">+D47*E47</f>
        <v>0</v>
      </c>
      <c r="I47" s="103">
        <v>1.2</v>
      </c>
      <c r="J47" s="102">
        <f t="shared" si="0"/>
        <v>0</v>
      </c>
    </row>
    <row r="48" spans="1:10">
      <c r="A48" s="88" t="s">
        <v>47</v>
      </c>
      <c r="B48" s="89" t="s">
        <v>56</v>
      </c>
      <c r="C48" s="59" t="s">
        <v>46</v>
      </c>
      <c r="D48" s="86">
        <v>1</v>
      </c>
      <c r="E48" s="91">
        <f t="shared" si="7"/>
        <v>0</v>
      </c>
      <c r="F48" s="74">
        <f t="shared" si="8"/>
        <v>0</v>
      </c>
      <c r="I48" s="103">
        <v>1.2</v>
      </c>
      <c r="J48" s="102">
        <f t="shared" si="0"/>
        <v>0</v>
      </c>
    </row>
    <row r="49" spans="1:10">
      <c r="A49" s="69"/>
      <c r="B49" s="70" t="s">
        <v>148</v>
      </c>
      <c r="C49" s="71" t="s">
        <v>46</v>
      </c>
      <c r="D49" s="100">
        <v>1</v>
      </c>
      <c r="E49" s="91">
        <f t="shared" si="7"/>
        <v>252882</v>
      </c>
      <c r="F49" s="74">
        <v>252882</v>
      </c>
      <c r="H49" s="102">
        <v>210735</v>
      </c>
      <c r="I49" s="103">
        <v>1.2</v>
      </c>
      <c r="J49" s="102">
        <f t="shared" si="0"/>
        <v>252882</v>
      </c>
    </row>
    <row r="50" spans="1:10">
      <c r="A50" s="69"/>
      <c r="B50" s="70" t="s">
        <v>103</v>
      </c>
      <c r="C50" s="71" t="s">
        <v>46</v>
      </c>
      <c r="D50" s="100">
        <v>1</v>
      </c>
      <c r="E50" s="91">
        <f t="shared" si="7"/>
        <v>61449.599999999999</v>
      </c>
      <c r="F50" s="74">
        <v>61449.599999999999</v>
      </c>
      <c r="H50" s="102">
        <v>51208</v>
      </c>
      <c r="I50" s="103">
        <v>1.2</v>
      </c>
      <c r="J50" s="102">
        <f t="shared" si="0"/>
        <v>61449.599999999999</v>
      </c>
    </row>
    <row r="51" spans="1:10">
      <c r="A51" s="69"/>
      <c r="B51" s="70" t="s">
        <v>104</v>
      </c>
      <c r="C51" s="71" t="s">
        <v>46</v>
      </c>
      <c r="D51" s="100">
        <v>1</v>
      </c>
      <c r="E51" s="91">
        <f t="shared" si="7"/>
        <v>43297.2</v>
      </c>
      <c r="F51" s="74">
        <v>43297.2</v>
      </c>
      <c r="H51" s="102">
        <v>36081</v>
      </c>
      <c r="I51" s="103">
        <v>1.2</v>
      </c>
      <c r="J51" s="102">
        <f t="shared" si="0"/>
        <v>43297.2</v>
      </c>
    </row>
    <row r="52" spans="1:10">
      <c r="A52" s="69"/>
      <c r="B52" s="70" t="s">
        <v>105</v>
      </c>
      <c r="C52" s="71" t="s">
        <v>46</v>
      </c>
      <c r="D52" s="100">
        <v>1</v>
      </c>
      <c r="E52" s="91">
        <f t="shared" si="7"/>
        <v>35187.599999999999</v>
      </c>
      <c r="F52" s="74">
        <v>35187.599999999999</v>
      </c>
      <c r="H52" s="102">
        <v>29323</v>
      </c>
      <c r="I52" s="103">
        <v>1.2</v>
      </c>
      <c r="J52" s="102">
        <f t="shared" si="0"/>
        <v>35187.599999999999</v>
      </c>
    </row>
    <row r="53" spans="1:10">
      <c r="A53" s="69"/>
      <c r="B53" s="70" t="s">
        <v>106</v>
      </c>
      <c r="C53" s="71" t="s">
        <v>46</v>
      </c>
      <c r="D53" s="100">
        <v>1</v>
      </c>
      <c r="E53" s="91">
        <f t="shared" si="7"/>
        <v>21060</v>
      </c>
      <c r="F53" s="74">
        <v>21060</v>
      </c>
      <c r="H53" s="102">
        <v>17550</v>
      </c>
      <c r="I53" s="103">
        <v>1.2</v>
      </c>
      <c r="J53" s="102">
        <f t="shared" si="0"/>
        <v>21060</v>
      </c>
    </row>
    <row r="54" spans="1:10">
      <c r="A54" s="69"/>
      <c r="B54" s="70" t="s">
        <v>107</v>
      </c>
      <c r="C54" s="71" t="s">
        <v>46</v>
      </c>
      <c r="D54" s="100">
        <v>3</v>
      </c>
      <c r="E54" s="91">
        <f t="shared" si="7"/>
        <v>21060</v>
      </c>
      <c r="F54" s="74">
        <v>63180</v>
      </c>
      <c r="H54" s="102">
        <v>17550</v>
      </c>
      <c r="I54" s="103">
        <v>1.2</v>
      </c>
      <c r="J54" s="102">
        <f t="shared" si="0"/>
        <v>21060</v>
      </c>
    </row>
    <row r="55" spans="1:10">
      <c r="A55" s="69"/>
      <c r="B55" s="70" t="s">
        <v>108</v>
      </c>
      <c r="C55" s="71" t="s">
        <v>46</v>
      </c>
      <c r="D55" s="100">
        <v>1</v>
      </c>
      <c r="E55" s="91">
        <f t="shared" si="7"/>
        <v>54361.2</v>
      </c>
      <c r="F55" s="74">
        <v>54361.2</v>
      </c>
      <c r="H55" s="102">
        <v>45301</v>
      </c>
      <c r="I55" s="103">
        <v>1.2</v>
      </c>
      <c r="J55" s="102">
        <f t="shared" si="0"/>
        <v>54361.2</v>
      </c>
    </row>
    <row r="56" spans="1:10">
      <c r="A56" s="69"/>
      <c r="B56" s="70" t="s">
        <v>109</v>
      </c>
      <c r="C56" s="71" t="s">
        <v>46</v>
      </c>
      <c r="D56" s="100">
        <v>8</v>
      </c>
      <c r="E56" s="91">
        <f t="shared" si="7"/>
        <v>5670</v>
      </c>
      <c r="F56" s="74">
        <v>45360</v>
      </c>
      <c r="H56" s="102">
        <v>4725</v>
      </c>
      <c r="I56" s="103">
        <v>1.2</v>
      </c>
      <c r="J56" s="102">
        <f t="shared" si="0"/>
        <v>5670</v>
      </c>
    </row>
    <row r="57" spans="1:10">
      <c r="A57" s="69"/>
      <c r="B57" s="70" t="s">
        <v>110</v>
      </c>
      <c r="C57" s="71" t="s">
        <v>46</v>
      </c>
      <c r="D57" s="100">
        <v>1</v>
      </c>
      <c r="E57" s="91">
        <f t="shared" si="7"/>
        <v>54361.2</v>
      </c>
      <c r="F57" s="74">
        <v>54361.2</v>
      </c>
      <c r="H57" s="102">
        <v>45301</v>
      </c>
      <c r="I57" s="103">
        <v>1.2</v>
      </c>
      <c r="J57" s="102">
        <f t="shared" si="0"/>
        <v>54361.2</v>
      </c>
    </row>
    <row r="58" spans="1:10">
      <c r="A58" s="69"/>
      <c r="B58" s="70" t="s">
        <v>111</v>
      </c>
      <c r="C58" s="71" t="s">
        <v>46</v>
      </c>
      <c r="D58" s="100">
        <v>6</v>
      </c>
      <c r="E58" s="91">
        <f t="shared" si="7"/>
        <v>5670</v>
      </c>
      <c r="F58" s="74">
        <v>34020</v>
      </c>
      <c r="H58" s="102">
        <v>4725</v>
      </c>
      <c r="I58" s="103">
        <v>1.2</v>
      </c>
      <c r="J58" s="102">
        <f t="shared" si="0"/>
        <v>5670</v>
      </c>
    </row>
    <row r="59" spans="1:10">
      <c r="A59" s="69"/>
      <c r="B59" s="70" t="s">
        <v>110</v>
      </c>
      <c r="C59" s="71" t="s">
        <v>46</v>
      </c>
      <c r="D59" s="100">
        <v>1</v>
      </c>
      <c r="E59" s="91">
        <f t="shared" si="7"/>
        <v>54361.2</v>
      </c>
      <c r="F59" s="74">
        <v>54361.2</v>
      </c>
      <c r="H59" s="102">
        <v>45301</v>
      </c>
      <c r="I59" s="103">
        <v>1.2</v>
      </c>
      <c r="J59" s="102">
        <f t="shared" si="0"/>
        <v>54361.2</v>
      </c>
    </row>
    <row r="60" spans="1:10">
      <c r="A60" s="69"/>
      <c r="B60" s="70" t="s">
        <v>111</v>
      </c>
      <c r="C60" s="71" t="s">
        <v>46</v>
      </c>
      <c r="D60" s="100">
        <v>6</v>
      </c>
      <c r="E60" s="91">
        <f t="shared" si="7"/>
        <v>5670</v>
      </c>
      <c r="F60" s="74">
        <v>34020</v>
      </c>
      <c r="H60" s="102">
        <v>4725</v>
      </c>
      <c r="I60" s="103">
        <v>1.2</v>
      </c>
      <c r="J60" s="102">
        <f t="shared" si="0"/>
        <v>5670</v>
      </c>
    </row>
    <row r="61" spans="1:10">
      <c r="A61" s="69"/>
      <c r="B61" s="70" t="s">
        <v>112</v>
      </c>
      <c r="C61" s="71" t="s">
        <v>46</v>
      </c>
      <c r="D61" s="100">
        <v>2</v>
      </c>
      <c r="E61" s="91">
        <f t="shared" si="7"/>
        <v>18505.2</v>
      </c>
      <c r="F61" s="74">
        <v>37010.400000000001</v>
      </c>
      <c r="H61" s="102">
        <v>15421</v>
      </c>
      <c r="I61" s="103">
        <v>1.2</v>
      </c>
      <c r="J61" s="102">
        <f t="shared" si="0"/>
        <v>18505.2</v>
      </c>
    </row>
    <row r="62" spans="1:10">
      <c r="A62" s="69"/>
      <c r="B62" s="70" t="s">
        <v>113</v>
      </c>
      <c r="C62" s="71" t="s">
        <v>46</v>
      </c>
      <c r="D62" s="100">
        <v>2</v>
      </c>
      <c r="E62" s="91">
        <f t="shared" si="7"/>
        <v>42000</v>
      </c>
      <c r="F62" s="74">
        <v>84000</v>
      </c>
      <c r="H62" s="102">
        <v>35000</v>
      </c>
      <c r="I62" s="103">
        <v>1.2</v>
      </c>
      <c r="J62" s="102">
        <f t="shared" si="0"/>
        <v>42000</v>
      </c>
    </row>
    <row r="63" spans="1:10">
      <c r="A63" s="69"/>
      <c r="B63" s="92" t="s">
        <v>114</v>
      </c>
      <c r="C63" s="71" t="s">
        <v>46</v>
      </c>
      <c r="D63" s="100">
        <v>1</v>
      </c>
      <c r="E63" s="91">
        <f t="shared" si="7"/>
        <v>43297.2</v>
      </c>
      <c r="F63" s="74">
        <v>43297.2</v>
      </c>
      <c r="H63" s="102">
        <v>36081</v>
      </c>
      <c r="I63" s="103">
        <v>1.2</v>
      </c>
      <c r="J63" s="102">
        <f t="shared" si="0"/>
        <v>43297.2</v>
      </c>
    </row>
    <row r="64" spans="1:10">
      <c r="A64" s="69"/>
      <c r="B64" s="93" t="s">
        <v>115</v>
      </c>
      <c r="C64" s="71" t="s">
        <v>46</v>
      </c>
      <c r="D64" s="100">
        <v>1</v>
      </c>
      <c r="E64" s="91">
        <f t="shared" si="7"/>
        <v>20901.599999999999</v>
      </c>
      <c r="F64" s="74">
        <v>20901.599999999999</v>
      </c>
      <c r="H64" s="102">
        <v>17418</v>
      </c>
      <c r="I64" s="103">
        <v>1.2</v>
      </c>
      <c r="J64" s="102">
        <f t="shared" si="0"/>
        <v>20901.599999999999</v>
      </c>
    </row>
    <row r="65" spans="1:10" ht="19.899999999999999" customHeight="1">
      <c r="A65" s="69"/>
      <c r="B65" s="93" t="s">
        <v>116</v>
      </c>
      <c r="C65" s="71" t="s">
        <v>46</v>
      </c>
      <c r="D65" s="100">
        <v>1</v>
      </c>
      <c r="E65" s="91">
        <f t="shared" si="7"/>
        <v>20901.599999999999</v>
      </c>
      <c r="F65" s="74">
        <v>20901.599999999999</v>
      </c>
      <c r="H65" s="102">
        <v>17418</v>
      </c>
      <c r="I65" s="103">
        <v>1.2</v>
      </c>
      <c r="J65" s="102">
        <f t="shared" si="0"/>
        <v>20901.599999999999</v>
      </c>
    </row>
    <row r="66" spans="1:10">
      <c r="A66" s="69"/>
      <c r="B66" s="70" t="s">
        <v>117</v>
      </c>
      <c r="C66" s="71" t="s">
        <v>46</v>
      </c>
      <c r="D66" s="100">
        <v>1</v>
      </c>
      <c r="E66" s="91">
        <f t="shared" si="7"/>
        <v>43491.6</v>
      </c>
      <c r="F66" s="74">
        <v>43491.6</v>
      </c>
      <c r="H66" s="102">
        <v>36243</v>
      </c>
      <c r="I66" s="103">
        <v>1.2</v>
      </c>
      <c r="J66" s="102">
        <f t="shared" si="0"/>
        <v>43491.6</v>
      </c>
    </row>
    <row r="67" spans="1:10">
      <c r="A67" s="69"/>
      <c r="B67" s="70" t="s">
        <v>118</v>
      </c>
      <c r="C67" s="71" t="s">
        <v>46</v>
      </c>
      <c r="D67" s="100">
        <v>3</v>
      </c>
      <c r="E67" s="91">
        <f t="shared" si="7"/>
        <v>11160</v>
      </c>
      <c r="F67" s="74">
        <v>33480</v>
      </c>
      <c r="H67" s="102">
        <v>9300</v>
      </c>
      <c r="I67" s="103">
        <v>1.2</v>
      </c>
      <c r="J67" s="102">
        <f t="shared" si="0"/>
        <v>11160</v>
      </c>
    </row>
    <row r="68" spans="1:10">
      <c r="A68" s="69"/>
      <c r="B68" s="70" t="s">
        <v>119</v>
      </c>
      <c r="C68" s="71" t="s">
        <v>46</v>
      </c>
      <c r="D68" s="100">
        <v>1</v>
      </c>
      <c r="E68" s="91">
        <f t="shared" si="7"/>
        <v>30182.399999999998</v>
      </c>
      <c r="F68" s="74">
        <v>30182.399999999998</v>
      </c>
      <c r="H68" s="102">
        <v>25152</v>
      </c>
      <c r="I68" s="103">
        <v>1.2</v>
      </c>
      <c r="J68" s="102">
        <f t="shared" si="0"/>
        <v>30182.399999999998</v>
      </c>
    </row>
    <row r="69" spans="1:10">
      <c r="A69" s="69"/>
      <c r="B69" s="70" t="s">
        <v>120</v>
      </c>
      <c r="C69" s="71" t="s">
        <v>46</v>
      </c>
      <c r="D69" s="100">
        <v>1</v>
      </c>
      <c r="E69" s="91">
        <f t="shared" si="7"/>
        <v>20901.599999999999</v>
      </c>
      <c r="F69" s="74">
        <v>20901.599999999999</v>
      </c>
      <c r="H69" s="102">
        <v>17418</v>
      </c>
      <c r="I69" s="103">
        <v>1.2</v>
      </c>
      <c r="J69" s="102">
        <f t="shared" si="0"/>
        <v>20901.599999999999</v>
      </c>
    </row>
    <row r="70" spans="1:10">
      <c r="A70" s="69"/>
      <c r="B70" s="70" t="s">
        <v>121</v>
      </c>
      <c r="C70" s="71" t="s">
        <v>46</v>
      </c>
      <c r="D70" s="100">
        <v>1</v>
      </c>
      <c r="E70" s="91">
        <f t="shared" si="7"/>
        <v>77884.800000000003</v>
      </c>
      <c r="F70" s="74">
        <v>77884.800000000003</v>
      </c>
      <c r="H70" s="102">
        <v>64904</v>
      </c>
      <c r="I70" s="103">
        <v>1.2</v>
      </c>
      <c r="J70" s="102">
        <f t="shared" si="0"/>
        <v>77884.800000000003</v>
      </c>
    </row>
    <row r="71" spans="1:10">
      <c r="A71" s="69"/>
      <c r="B71" s="70" t="s">
        <v>122</v>
      </c>
      <c r="C71" s="71" t="s">
        <v>14</v>
      </c>
      <c r="D71" s="100">
        <v>5</v>
      </c>
      <c r="E71" s="91">
        <f t="shared" si="7"/>
        <v>2025.6</v>
      </c>
      <c r="F71" s="74">
        <v>10128</v>
      </c>
      <c r="H71" s="102">
        <v>1688</v>
      </c>
      <c r="I71" s="103">
        <v>1.2</v>
      </c>
      <c r="J71" s="102">
        <f t="shared" si="0"/>
        <v>2025.6</v>
      </c>
    </row>
    <row r="72" spans="1:10">
      <c r="A72" s="69"/>
      <c r="B72" s="70" t="s">
        <v>123</v>
      </c>
      <c r="C72" s="71" t="s">
        <v>14</v>
      </c>
      <c r="D72" s="100">
        <v>10</v>
      </c>
      <c r="E72" s="91">
        <f t="shared" si="7"/>
        <v>1729.2</v>
      </c>
      <c r="F72" s="74">
        <v>17292</v>
      </c>
      <c r="H72" s="102">
        <v>1441</v>
      </c>
      <c r="I72" s="103">
        <v>1.2</v>
      </c>
      <c r="J72" s="102">
        <f t="shared" si="0"/>
        <v>1729.2</v>
      </c>
    </row>
    <row r="73" spans="1:10">
      <c r="A73" s="69"/>
      <c r="B73" s="70" t="s">
        <v>124</v>
      </c>
      <c r="C73" s="71" t="s">
        <v>14</v>
      </c>
      <c r="D73" s="100">
        <v>10</v>
      </c>
      <c r="E73" s="91">
        <f t="shared" si="7"/>
        <v>996</v>
      </c>
      <c r="F73" s="74">
        <v>9960</v>
      </c>
      <c r="H73" s="102">
        <v>830</v>
      </c>
      <c r="I73" s="103">
        <v>1.2</v>
      </c>
      <c r="J73" s="102">
        <f t="shared" si="0"/>
        <v>996</v>
      </c>
    </row>
    <row r="74" spans="1:10">
      <c r="A74" s="69"/>
      <c r="B74" s="70" t="s">
        <v>125</v>
      </c>
      <c r="C74" s="71" t="s">
        <v>14</v>
      </c>
      <c r="D74" s="100">
        <v>10</v>
      </c>
      <c r="E74" s="91">
        <f>+J74</f>
        <v>637.19999999999993</v>
      </c>
      <c r="F74" s="74">
        <v>6371.9999999999991</v>
      </c>
      <c r="H74" s="102">
        <v>531</v>
      </c>
      <c r="I74" s="103">
        <v>1.2</v>
      </c>
      <c r="J74" s="102">
        <f t="shared" si="0"/>
        <v>637.19999999999993</v>
      </c>
    </row>
    <row r="75" spans="1:10">
      <c r="A75" s="69"/>
      <c r="B75" s="70" t="s">
        <v>126</v>
      </c>
      <c r="C75" s="71" t="s">
        <v>14</v>
      </c>
      <c r="D75" s="100">
        <v>20</v>
      </c>
      <c r="E75" s="91">
        <f t="shared" si="7"/>
        <v>237.6</v>
      </c>
      <c r="F75" s="74">
        <v>4752</v>
      </c>
      <c r="H75" s="102">
        <v>198</v>
      </c>
      <c r="I75" s="103">
        <v>1.2</v>
      </c>
      <c r="J75" s="102">
        <f t="shared" si="0"/>
        <v>237.6</v>
      </c>
    </row>
    <row r="76" spans="1:10">
      <c r="A76" s="69"/>
      <c r="B76" s="70" t="s">
        <v>127</v>
      </c>
      <c r="C76" s="71" t="s">
        <v>14</v>
      </c>
      <c r="D76" s="100">
        <v>50</v>
      </c>
      <c r="E76" s="91">
        <f t="shared" si="7"/>
        <v>398.4</v>
      </c>
      <c r="F76" s="74">
        <v>19920</v>
      </c>
      <c r="H76" s="102">
        <v>332</v>
      </c>
      <c r="I76" s="103">
        <v>1.2</v>
      </c>
      <c r="J76" s="102">
        <f t="shared" si="0"/>
        <v>398.4</v>
      </c>
    </row>
    <row r="77" spans="1:10">
      <c r="A77" s="69"/>
      <c r="B77" s="70" t="s">
        <v>128</v>
      </c>
      <c r="C77" s="71" t="s">
        <v>129</v>
      </c>
      <c r="D77" s="100">
        <v>2</v>
      </c>
      <c r="E77" s="91">
        <f t="shared" si="7"/>
        <v>2025.6</v>
      </c>
      <c r="F77" s="74">
        <v>4051.2</v>
      </c>
      <c r="H77" s="102">
        <v>1688</v>
      </c>
      <c r="I77" s="103">
        <v>1.2</v>
      </c>
      <c r="J77" s="102">
        <f t="shared" si="0"/>
        <v>2025.6</v>
      </c>
    </row>
    <row r="78" spans="1:10">
      <c r="A78" s="69"/>
      <c r="B78" s="70" t="s">
        <v>130</v>
      </c>
      <c r="C78" s="71" t="s">
        <v>129</v>
      </c>
      <c r="D78" s="100">
        <v>3</v>
      </c>
      <c r="E78" s="91">
        <f>+J78</f>
        <v>1729.2</v>
      </c>
      <c r="F78" s="74">
        <v>5187.6000000000004</v>
      </c>
      <c r="H78" s="102">
        <v>1441</v>
      </c>
      <c r="I78" s="103">
        <v>1.2</v>
      </c>
      <c r="J78" s="102">
        <f t="shared" si="0"/>
        <v>1729.2</v>
      </c>
    </row>
    <row r="79" spans="1:10">
      <c r="A79" s="69"/>
      <c r="B79" s="70" t="s">
        <v>131</v>
      </c>
      <c r="C79" s="71" t="s">
        <v>129</v>
      </c>
      <c r="D79" s="100">
        <v>3</v>
      </c>
      <c r="E79" s="91">
        <f t="shared" ref="E79:E118" si="9">+J79</f>
        <v>996</v>
      </c>
      <c r="F79" s="74">
        <v>2988</v>
      </c>
      <c r="H79" s="102">
        <v>830</v>
      </c>
      <c r="I79" s="103">
        <v>1.2</v>
      </c>
      <c r="J79" s="102">
        <f t="shared" si="0"/>
        <v>996</v>
      </c>
    </row>
    <row r="80" spans="1:10">
      <c r="A80" s="69"/>
      <c r="B80" s="70" t="s">
        <v>132</v>
      </c>
      <c r="C80" s="71" t="s">
        <v>14</v>
      </c>
      <c r="D80" s="100">
        <v>6</v>
      </c>
      <c r="E80" s="91">
        <f t="shared" si="9"/>
        <v>637.19999999999993</v>
      </c>
      <c r="F80" s="74">
        <v>3823.2</v>
      </c>
      <c r="H80" s="102">
        <v>531</v>
      </c>
      <c r="I80" s="103">
        <v>1.2</v>
      </c>
      <c r="J80" s="102">
        <f t="shared" si="0"/>
        <v>637.19999999999993</v>
      </c>
    </row>
    <row r="81" spans="1:10">
      <c r="A81" s="69"/>
      <c r="B81" s="70" t="s">
        <v>133</v>
      </c>
      <c r="C81" s="71" t="s">
        <v>14</v>
      </c>
      <c r="D81" s="100">
        <v>20</v>
      </c>
      <c r="E81" s="91">
        <f t="shared" si="9"/>
        <v>237.6</v>
      </c>
      <c r="F81" s="74">
        <v>4752</v>
      </c>
      <c r="H81" s="102">
        <v>198</v>
      </c>
      <c r="I81" s="103">
        <v>1.2</v>
      </c>
      <c r="J81" s="102">
        <f t="shared" ref="J81:J153" si="10">+H81*I81</f>
        <v>237.6</v>
      </c>
    </row>
    <row r="82" spans="1:10">
      <c r="A82" s="69"/>
      <c r="B82" s="70" t="s">
        <v>134</v>
      </c>
      <c r="C82" s="71" t="s">
        <v>14</v>
      </c>
      <c r="D82" s="100">
        <v>50</v>
      </c>
      <c r="E82" s="91">
        <f t="shared" si="9"/>
        <v>398.4</v>
      </c>
      <c r="F82" s="74">
        <v>19920</v>
      </c>
      <c r="H82" s="102">
        <v>332</v>
      </c>
      <c r="I82" s="103">
        <v>1.2</v>
      </c>
      <c r="J82" s="102">
        <f t="shared" si="10"/>
        <v>398.4</v>
      </c>
    </row>
    <row r="83" spans="1:10">
      <c r="A83" s="69"/>
      <c r="B83" s="70" t="s">
        <v>135</v>
      </c>
      <c r="C83" s="71" t="s">
        <v>14</v>
      </c>
      <c r="D83" s="100">
        <v>1</v>
      </c>
      <c r="E83" s="91">
        <f t="shared" si="9"/>
        <v>2400</v>
      </c>
      <c r="F83" s="74">
        <v>2400</v>
      </c>
      <c r="H83" s="102">
        <v>2000</v>
      </c>
      <c r="I83" s="103">
        <v>1.2</v>
      </c>
      <c r="J83" s="102">
        <f t="shared" si="10"/>
        <v>2400</v>
      </c>
    </row>
    <row r="84" spans="1:10">
      <c r="A84" s="69"/>
      <c r="B84" s="70" t="s">
        <v>136</v>
      </c>
      <c r="C84" s="71" t="s">
        <v>46</v>
      </c>
      <c r="D84" s="100">
        <v>20</v>
      </c>
      <c r="E84" s="91">
        <f t="shared" si="9"/>
        <v>120</v>
      </c>
      <c r="F84" s="74">
        <v>2400</v>
      </c>
      <c r="H84" s="102">
        <v>100</v>
      </c>
      <c r="I84" s="103">
        <v>1.2</v>
      </c>
      <c r="J84" s="102">
        <f t="shared" si="10"/>
        <v>120</v>
      </c>
    </row>
    <row r="85" spans="1:10">
      <c r="A85" s="69"/>
      <c r="B85" s="70" t="s">
        <v>137</v>
      </c>
      <c r="C85" s="71" t="s">
        <v>46</v>
      </c>
      <c r="D85" s="100">
        <v>20</v>
      </c>
      <c r="E85" s="91">
        <f t="shared" si="9"/>
        <v>67.2</v>
      </c>
      <c r="F85" s="74">
        <v>1344</v>
      </c>
      <c r="H85" s="102">
        <v>56</v>
      </c>
      <c r="I85" s="103">
        <v>1.2</v>
      </c>
      <c r="J85" s="102">
        <f t="shared" si="10"/>
        <v>67.2</v>
      </c>
    </row>
    <row r="86" spans="1:10">
      <c r="A86" s="69"/>
      <c r="B86" s="70" t="s">
        <v>138</v>
      </c>
      <c r="C86" s="71" t="s">
        <v>46</v>
      </c>
      <c r="D86" s="100">
        <v>50</v>
      </c>
      <c r="E86" s="91">
        <f t="shared" si="9"/>
        <v>54</v>
      </c>
      <c r="F86" s="74">
        <v>2700</v>
      </c>
      <c r="H86" s="102">
        <v>45</v>
      </c>
      <c r="I86" s="103">
        <v>1.2</v>
      </c>
      <c r="J86" s="102">
        <f t="shared" si="10"/>
        <v>54</v>
      </c>
    </row>
    <row r="87" spans="1:10">
      <c r="A87" s="69"/>
      <c r="B87" s="70" t="s">
        <v>139</v>
      </c>
      <c r="C87" s="71" t="s">
        <v>46</v>
      </c>
      <c r="D87" s="100">
        <v>100</v>
      </c>
      <c r="E87" s="91">
        <f t="shared" si="9"/>
        <v>44.4</v>
      </c>
      <c r="F87" s="74">
        <v>4440</v>
      </c>
      <c r="H87" s="102">
        <v>37</v>
      </c>
      <c r="I87" s="103">
        <v>1.2</v>
      </c>
      <c r="J87" s="102">
        <f t="shared" si="10"/>
        <v>44.4</v>
      </c>
    </row>
    <row r="88" spans="1:10">
      <c r="A88" s="69"/>
      <c r="B88" s="70" t="s">
        <v>140</v>
      </c>
      <c r="C88" s="71" t="s">
        <v>46</v>
      </c>
      <c r="D88" s="100">
        <v>5</v>
      </c>
      <c r="E88" s="91">
        <f t="shared" si="9"/>
        <v>1066.8</v>
      </c>
      <c r="F88" s="74">
        <v>5334</v>
      </c>
      <c r="H88" s="102">
        <v>889</v>
      </c>
      <c r="I88" s="103">
        <v>1.2</v>
      </c>
      <c r="J88" s="102">
        <f t="shared" si="10"/>
        <v>1066.8</v>
      </c>
    </row>
    <row r="89" spans="1:10">
      <c r="A89" s="69"/>
      <c r="B89" s="70" t="s">
        <v>141</v>
      </c>
      <c r="C89" s="71" t="s">
        <v>46</v>
      </c>
      <c r="D89" s="100">
        <v>10</v>
      </c>
      <c r="E89" s="91">
        <f t="shared" si="9"/>
        <v>480</v>
      </c>
      <c r="F89" s="74">
        <v>4800</v>
      </c>
      <c r="H89" s="102">
        <v>400</v>
      </c>
      <c r="I89" s="103">
        <v>1.2</v>
      </c>
      <c r="J89" s="102">
        <f t="shared" si="10"/>
        <v>480</v>
      </c>
    </row>
    <row r="90" spans="1:10">
      <c r="A90" s="69"/>
      <c r="B90" s="70" t="s">
        <v>142</v>
      </c>
      <c r="C90" s="71" t="s">
        <v>46</v>
      </c>
      <c r="D90" s="100">
        <v>50</v>
      </c>
      <c r="E90" s="91">
        <f t="shared" si="9"/>
        <v>372</v>
      </c>
      <c r="F90" s="74">
        <v>18600</v>
      </c>
      <c r="H90" s="102">
        <v>310</v>
      </c>
      <c r="I90" s="103">
        <v>1.2</v>
      </c>
      <c r="J90" s="102">
        <f t="shared" si="10"/>
        <v>372</v>
      </c>
    </row>
    <row r="91" spans="1:10">
      <c r="A91" s="69"/>
      <c r="B91" s="70" t="s">
        <v>143</v>
      </c>
      <c r="C91" s="71" t="s">
        <v>144</v>
      </c>
      <c r="D91" s="100">
        <v>1</v>
      </c>
      <c r="E91" s="91">
        <f t="shared" si="9"/>
        <v>3000</v>
      </c>
      <c r="F91" s="74">
        <v>3000</v>
      </c>
      <c r="H91" s="102">
        <v>2500</v>
      </c>
      <c r="I91" s="103">
        <v>1.2</v>
      </c>
      <c r="J91" s="102">
        <f t="shared" si="10"/>
        <v>3000</v>
      </c>
    </row>
    <row r="92" spans="1:10">
      <c r="A92" s="69"/>
      <c r="B92" s="70" t="s">
        <v>145</v>
      </c>
      <c r="C92" s="71" t="s">
        <v>46</v>
      </c>
      <c r="D92" s="100">
        <v>1</v>
      </c>
      <c r="E92" s="91">
        <f t="shared" si="9"/>
        <v>22800</v>
      </c>
      <c r="F92" s="74">
        <v>22800</v>
      </c>
      <c r="H92" s="102">
        <v>19000</v>
      </c>
      <c r="I92" s="103">
        <v>1.2</v>
      </c>
      <c r="J92" s="102">
        <f t="shared" si="10"/>
        <v>22800</v>
      </c>
    </row>
    <row r="93" spans="1:10" ht="31.5">
      <c r="A93" s="69"/>
      <c r="B93" s="70" t="s">
        <v>146</v>
      </c>
      <c r="C93" s="71" t="s">
        <v>147</v>
      </c>
      <c r="D93" s="100">
        <v>1</v>
      </c>
      <c r="E93" s="91">
        <f t="shared" si="9"/>
        <v>18000</v>
      </c>
      <c r="F93" s="74">
        <v>18000</v>
      </c>
      <c r="H93" s="102">
        <v>15000</v>
      </c>
      <c r="I93" s="103">
        <v>1.2</v>
      </c>
      <c r="J93" s="102">
        <f t="shared" si="10"/>
        <v>18000</v>
      </c>
    </row>
    <row r="94" spans="1:10">
      <c r="A94" s="69"/>
      <c r="B94" s="70"/>
      <c r="C94" s="71"/>
      <c r="D94" s="100"/>
      <c r="E94" s="91"/>
      <c r="F94" s="167"/>
      <c r="G94" s="46">
        <v>1360555.2</v>
      </c>
    </row>
    <row r="95" spans="1:10">
      <c r="A95" s="88" t="s">
        <v>48</v>
      </c>
      <c r="B95" s="58" t="s">
        <v>57</v>
      </c>
      <c r="C95" s="59" t="s">
        <v>58</v>
      </c>
      <c r="D95" s="94">
        <v>1</v>
      </c>
      <c r="E95" s="91">
        <f t="shared" si="9"/>
        <v>0</v>
      </c>
      <c r="F95" s="74">
        <f t="shared" si="8"/>
        <v>0</v>
      </c>
      <c r="I95" s="103">
        <v>1.2</v>
      </c>
      <c r="J95" s="102">
        <f t="shared" si="10"/>
        <v>0</v>
      </c>
    </row>
    <row r="96" spans="1:10">
      <c r="A96" s="69"/>
      <c r="B96" s="70" t="s">
        <v>149</v>
      </c>
      <c r="C96" s="71" t="s">
        <v>46</v>
      </c>
      <c r="D96" s="100">
        <v>1</v>
      </c>
      <c r="E96" s="165">
        <v>600000</v>
      </c>
      <c r="F96" s="167">
        <f>+D96*E96</f>
        <v>600000</v>
      </c>
      <c r="G96" s="46">
        <v>600000</v>
      </c>
      <c r="H96" s="102">
        <v>800000</v>
      </c>
      <c r="I96" s="103">
        <v>1.2</v>
      </c>
      <c r="J96" s="102">
        <f t="shared" si="10"/>
        <v>960000</v>
      </c>
    </row>
    <row r="97" spans="1:10">
      <c r="A97" s="87" t="s">
        <v>17</v>
      </c>
      <c r="B97" s="55" t="s">
        <v>25</v>
      </c>
      <c r="C97" s="59" t="s">
        <v>18</v>
      </c>
      <c r="D97" s="94"/>
      <c r="E97" s="91">
        <f t="shared" si="9"/>
        <v>0</v>
      </c>
      <c r="F97" s="74">
        <f t="shared" si="8"/>
        <v>0</v>
      </c>
      <c r="I97" s="103">
        <v>1.2</v>
      </c>
      <c r="J97" s="102">
        <f t="shared" si="10"/>
        <v>0</v>
      </c>
    </row>
    <row r="98" spans="1:10">
      <c r="A98" s="88" t="s">
        <v>49</v>
      </c>
      <c r="B98" s="58" t="s">
        <v>26</v>
      </c>
      <c r="C98" s="59" t="s">
        <v>46</v>
      </c>
      <c r="D98" s="94">
        <v>9</v>
      </c>
      <c r="E98" s="91">
        <f t="shared" si="9"/>
        <v>0</v>
      </c>
      <c r="F98" s="74">
        <f t="shared" si="8"/>
        <v>0</v>
      </c>
      <c r="I98" s="103">
        <v>1.2</v>
      </c>
      <c r="J98" s="102">
        <f t="shared" si="10"/>
        <v>0</v>
      </c>
    </row>
    <row r="99" spans="1:10">
      <c r="A99" s="69"/>
      <c r="B99" s="70" t="s">
        <v>100</v>
      </c>
      <c r="C99" s="71" t="s">
        <v>14</v>
      </c>
      <c r="D99" s="100">
        <v>200</v>
      </c>
      <c r="E99" s="91">
        <f t="shared" si="9"/>
        <v>624</v>
      </c>
      <c r="F99" s="74">
        <f t="shared" si="8"/>
        <v>124800</v>
      </c>
      <c r="H99" s="102">
        <v>520</v>
      </c>
      <c r="I99" s="103">
        <v>1.2</v>
      </c>
      <c r="J99" s="102">
        <f t="shared" si="10"/>
        <v>624</v>
      </c>
    </row>
    <row r="100" spans="1:10">
      <c r="A100" s="69"/>
      <c r="B100" s="70" t="s">
        <v>214</v>
      </c>
      <c r="C100" s="71" t="s">
        <v>14</v>
      </c>
      <c r="D100" s="100">
        <v>200</v>
      </c>
      <c r="E100" s="91">
        <f t="shared" si="9"/>
        <v>255.40799999999999</v>
      </c>
      <c r="F100" s="74">
        <f t="shared" si="8"/>
        <v>51081.599999999999</v>
      </c>
      <c r="H100" s="102">
        <v>212.84</v>
      </c>
      <c r="I100" s="103">
        <v>1.2</v>
      </c>
      <c r="J100" s="102">
        <f t="shared" si="10"/>
        <v>255.40799999999999</v>
      </c>
    </row>
    <row r="101" spans="1:10">
      <c r="A101" s="69"/>
      <c r="B101" s="70"/>
      <c r="C101" s="71"/>
      <c r="D101" s="100"/>
      <c r="E101" s="91"/>
      <c r="F101" s="74"/>
      <c r="G101" s="46">
        <v>175881.60000000001</v>
      </c>
    </row>
    <row r="102" spans="1:10">
      <c r="A102" s="88" t="s">
        <v>50</v>
      </c>
      <c r="B102" s="58" t="s">
        <v>59</v>
      </c>
      <c r="C102" s="59" t="s">
        <v>46</v>
      </c>
      <c r="D102" s="94">
        <v>4</v>
      </c>
      <c r="E102" s="91">
        <f t="shared" si="9"/>
        <v>0</v>
      </c>
      <c r="F102" s="74">
        <f t="shared" si="8"/>
        <v>0</v>
      </c>
      <c r="I102" s="103">
        <v>1.2</v>
      </c>
      <c r="J102" s="102">
        <f t="shared" si="10"/>
        <v>0</v>
      </c>
    </row>
    <row r="103" spans="1:10">
      <c r="A103" s="69"/>
      <c r="B103" s="70" t="s">
        <v>100</v>
      </c>
      <c r="C103" s="71" t="s">
        <v>14</v>
      </c>
      <c r="D103" s="100">
        <v>100</v>
      </c>
      <c r="E103" s="91">
        <f t="shared" si="9"/>
        <v>624</v>
      </c>
      <c r="F103" s="74">
        <f t="shared" si="8"/>
        <v>62400</v>
      </c>
      <c r="H103" s="102">
        <v>520</v>
      </c>
      <c r="I103" s="103">
        <v>1.2</v>
      </c>
      <c r="J103" s="102">
        <f t="shared" si="10"/>
        <v>624</v>
      </c>
    </row>
    <row r="104" spans="1:10">
      <c r="A104" s="69"/>
      <c r="B104" s="70" t="s">
        <v>214</v>
      </c>
      <c r="C104" s="71" t="s">
        <v>14</v>
      </c>
      <c r="D104" s="100">
        <v>100</v>
      </c>
      <c r="E104" s="91">
        <f t="shared" si="9"/>
        <v>255.40799999999999</v>
      </c>
      <c r="F104" s="74">
        <f t="shared" si="8"/>
        <v>25540.799999999999</v>
      </c>
      <c r="H104" s="102">
        <v>212.84</v>
      </c>
      <c r="I104" s="103">
        <v>1.2</v>
      </c>
      <c r="J104" s="102">
        <f t="shared" si="10"/>
        <v>255.40799999999999</v>
      </c>
    </row>
    <row r="105" spans="1:10">
      <c r="A105" s="69"/>
      <c r="B105" s="70"/>
      <c r="C105" s="71"/>
      <c r="D105" s="100"/>
      <c r="E105" s="91"/>
      <c r="F105" s="74"/>
      <c r="G105" s="46">
        <v>87940.800000000003</v>
      </c>
    </row>
    <row r="106" spans="1:10">
      <c r="A106" s="88" t="s">
        <v>60</v>
      </c>
      <c r="B106" s="58" t="s">
        <v>34</v>
      </c>
      <c r="C106" s="59" t="s">
        <v>46</v>
      </c>
      <c r="D106" s="94">
        <v>1</v>
      </c>
      <c r="E106" s="91">
        <f t="shared" si="9"/>
        <v>0</v>
      </c>
      <c r="F106" s="74">
        <f t="shared" si="8"/>
        <v>0</v>
      </c>
      <c r="I106" s="103">
        <v>1.2</v>
      </c>
      <c r="J106" s="102">
        <f t="shared" si="10"/>
        <v>0</v>
      </c>
    </row>
    <row r="107" spans="1:10">
      <c r="A107" s="69"/>
      <c r="B107" s="70" t="s">
        <v>100</v>
      </c>
      <c r="C107" s="71" t="s">
        <v>14</v>
      </c>
      <c r="D107" s="100">
        <v>100</v>
      </c>
      <c r="E107" s="91">
        <f t="shared" si="9"/>
        <v>624</v>
      </c>
      <c r="F107" s="74">
        <f t="shared" si="8"/>
        <v>62400</v>
      </c>
      <c r="H107" s="102">
        <v>520</v>
      </c>
      <c r="I107" s="103">
        <v>1.2</v>
      </c>
      <c r="J107" s="102">
        <f t="shared" si="10"/>
        <v>624</v>
      </c>
    </row>
    <row r="108" spans="1:10">
      <c r="A108" s="69"/>
      <c r="B108" s="70" t="s">
        <v>214</v>
      </c>
      <c r="C108" s="71" t="s">
        <v>14</v>
      </c>
      <c r="D108" s="100">
        <v>100</v>
      </c>
      <c r="E108" s="91">
        <f t="shared" si="9"/>
        <v>255.40799999999999</v>
      </c>
      <c r="F108" s="74">
        <f t="shared" si="8"/>
        <v>25540.799999999999</v>
      </c>
      <c r="H108" s="102">
        <v>212.84</v>
      </c>
      <c r="I108" s="103">
        <v>1.2</v>
      </c>
      <c r="J108" s="102">
        <f t="shared" si="10"/>
        <v>255.40799999999999</v>
      </c>
    </row>
    <row r="109" spans="1:10">
      <c r="A109" s="69"/>
      <c r="B109" s="70"/>
      <c r="C109" s="71"/>
      <c r="D109" s="100"/>
      <c r="E109" s="91"/>
      <c r="F109" s="74"/>
      <c r="G109" s="46">
        <v>87940.800000000003</v>
      </c>
    </row>
    <row r="110" spans="1:10">
      <c r="A110" s="88" t="s">
        <v>61</v>
      </c>
      <c r="B110" s="58" t="s">
        <v>62</v>
      </c>
      <c r="C110" s="59" t="s">
        <v>46</v>
      </c>
      <c r="D110" s="94">
        <v>1</v>
      </c>
      <c r="E110" s="91">
        <f t="shared" si="9"/>
        <v>0</v>
      </c>
      <c r="F110" s="74">
        <f t="shared" si="8"/>
        <v>0</v>
      </c>
      <c r="I110" s="103">
        <v>1.2</v>
      </c>
      <c r="J110" s="102">
        <f t="shared" si="10"/>
        <v>0</v>
      </c>
    </row>
    <row r="111" spans="1:10">
      <c r="A111" s="69"/>
      <c r="B111" s="70" t="s">
        <v>100</v>
      </c>
      <c r="C111" s="71" t="s">
        <v>14</v>
      </c>
      <c r="D111" s="100">
        <v>100</v>
      </c>
      <c r="E111" s="91">
        <f t="shared" si="9"/>
        <v>624</v>
      </c>
      <c r="F111" s="74">
        <f>+D111*E111</f>
        <v>62400</v>
      </c>
      <c r="H111" s="102">
        <v>520</v>
      </c>
      <c r="I111" s="103">
        <v>1.2</v>
      </c>
      <c r="J111" s="102">
        <f t="shared" si="10"/>
        <v>624</v>
      </c>
    </row>
    <row r="112" spans="1:10">
      <c r="A112" s="88" t="s">
        <v>63</v>
      </c>
      <c r="B112" s="58" t="s">
        <v>27</v>
      </c>
      <c r="C112" s="59" t="s">
        <v>46</v>
      </c>
      <c r="D112" s="94">
        <v>22</v>
      </c>
      <c r="E112" s="91">
        <f t="shared" si="9"/>
        <v>0</v>
      </c>
      <c r="F112" s="74">
        <f t="shared" si="8"/>
        <v>0</v>
      </c>
      <c r="I112" s="103">
        <v>1.2</v>
      </c>
      <c r="J112" s="102">
        <f t="shared" si="10"/>
        <v>0</v>
      </c>
    </row>
    <row r="113" spans="1:10">
      <c r="A113" s="69"/>
      <c r="B113" s="70" t="s">
        <v>101</v>
      </c>
      <c r="C113" s="71" t="s">
        <v>14</v>
      </c>
      <c r="D113" s="100">
        <v>200</v>
      </c>
      <c r="E113" s="91">
        <f t="shared" si="9"/>
        <v>960</v>
      </c>
      <c r="F113" s="74">
        <f t="shared" si="8"/>
        <v>192000</v>
      </c>
      <c r="H113" s="102">
        <v>800</v>
      </c>
      <c r="I113" s="103">
        <v>1.2</v>
      </c>
      <c r="J113" s="102">
        <f t="shared" si="10"/>
        <v>960</v>
      </c>
    </row>
    <row r="114" spans="1:10">
      <c r="A114" s="69"/>
      <c r="B114" s="70" t="s">
        <v>215</v>
      </c>
      <c r="C114" s="71" t="s">
        <v>14</v>
      </c>
      <c r="D114" s="100">
        <v>200</v>
      </c>
      <c r="E114" s="91">
        <f t="shared" si="9"/>
        <v>320.19599999999997</v>
      </c>
      <c r="F114" s="74">
        <f t="shared" si="8"/>
        <v>64039.199999999997</v>
      </c>
      <c r="H114" s="102">
        <v>266.83</v>
      </c>
      <c r="I114" s="103">
        <v>1.2</v>
      </c>
      <c r="J114" s="102">
        <f t="shared" si="10"/>
        <v>320.19599999999997</v>
      </c>
    </row>
    <row r="115" spans="1:10">
      <c r="A115" s="69"/>
      <c r="B115" s="70"/>
      <c r="C115" s="71"/>
      <c r="D115" s="100"/>
      <c r="E115" s="91"/>
      <c r="F115" s="74"/>
      <c r="G115" s="46">
        <v>256039.2</v>
      </c>
    </row>
    <row r="116" spans="1:10">
      <c r="A116" s="88" t="s">
        <v>64</v>
      </c>
      <c r="B116" s="58" t="s">
        <v>65</v>
      </c>
      <c r="C116" s="59" t="s">
        <v>46</v>
      </c>
      <c r="D116" s="94">
        <v>9</v>
      </c>
      <c r="E116" s="91">
        <f t="shared" si="9"/>
        <v>0</v>
      </c>
      <c r="F116" s="74">
        <f>+D116*E116</f>
        <v>0</v>
      </c>
      <c r="I116" s="103">
        <v>1.2</v>
      </c>
      <c r="J116" s="102">
        <f t="shared" si="10"/>
        <v>0</v>
      </c>
    </row>
    <row r="117" spans="1:10">
      <c r="A117" s="69"/>
      <c r="B117" s="70" t="s">
        <v>101</v>
      </c>
      <c r="C117" s="71" t="s">
        <v>14</v>
      </c>
      <c r="D117" s="100">
        <v>200</v>
      </c>
      <c r="E117" s="91">
        <f t="shared" si="9"/>
        <v>960</v>
      </c>
      <c r="F117" s="74">
        <f t="shared" ref="F117:F118" si="11">+D117*E117</f>
        <v>192000</v>
      </c>
      <c r="H117" s="102">
        <v>800</v>
      </c>
      <c r="I117" s="103">
        <v>1.2</v>
      </c>
      <c r="J117" s="102">
        <f t="shared" si="10"/>
        <v>960</v>
      </c>
    </row>
    <row r="118" spans="1:10">
      <c r="A118" s="69"/>
      <c r="B118" s="70" t="s">
        <v>215</v>
      </c>
      <c r="C118" s="71" t="s">
        <v>14</v>
      </c>
      <c r="D118" s="100">
        <v>200</v>
      </c>
      <c r="E118" s="91">
        <f t="shared" si="9"/>
        <v>320.19599999999997</v>
      </c>
      <c r="F118" s="74">
        <f t="shared" si="11"/>
        <v>64039.199999999997</v>
      </c>
      <c r="H118" s="102">
        <v>266.83</v>
      </c>
      <c r="I118" s="103">
        <v>1.2</v>
      </c>
      <c r="J118" s="102">
        <f t="shared" si="10"/>
        <v>320.19599999999997</v>
      </c>
    </row>
    <row r="119" spans="1:10">
      <c r="A119" s="69"/>
      <c r="B119" s="70"/>
      <c r="C119" s="71"/>
      <c r="D119" s="100"/>
      <c r="E119" s="91"/>
      <c r="F119" s="167"/>
      <c r="G119" s="46">
        <v>256039.2</v>
      </c>
    </row>
    <row r="120" spans="1:10">
      <c r="A120" s="87" t="s">
        <v>66</v>
      </c>
      <c r="B120" s="55" t="s">
        <v>28</v>
      </c>
      <c r="C120" s="59" t="s">
        <v>18</v>
      </c>
      <c r="D120" s="94"/>
      <c r="E120" s="61"/>
      <c r="F120" s="61"/>
      <c r="I120" s="103">
        <v>1.2</v>
      </c>
      <c r="J120" s="102">
        <f t="shared" si="10"/>
        <v>0</v>
      </c>
    </row>
    <row r="121" spans="1:10">
      <c r="A121" s="88" t="s">
        <v>67</v>
      </c>
      <c r="B121" s="58" t="s">
        <v>29</v>
      </c>
      <c r="C121" s="59" t="s">
        <v>46</v>
      </c>
      <c r="D121" s="94">
        <v>8</v>
      </c>
      <c r="E121" s="61">
        <f>+J121</f>
        <v>5413.2</v>
      </c>
      <c r="F121" s="61">
        <f>+E121*D121</f>
        <v>43305.599999999999</v>
      </c>
      <c r="H121" s="102">
        <v>4511</v>
      </c>
      <c r="I121" s="103">
        <v>1.2</v>
      </c>
      <c r="J121" s="102">
        <f t="shared" si="10"/>
        <v>5413.2</v>
      </c>
    </row>
    <row r="122" spans="1:10">
      <c r="A122" s="88" t="s">
        <v>68</v>
      </c>
      <c r="B122" s="58" t="s">
        <v>69</v>
      </c>
      <c r="C122" s="59" t="s">
        <v>46</v>
      </c>
      <c r="D122" s="94">
        <v>1</v>
      </c>
      <c r="E122" s="61">
        <f t="shared" ref="E122:E129" si="12">+J122</f>
        <v>5413.2</v>
      </c>
      <c r="F122" s="61">
        <f t="shared" ref="F122:F132" si="13">+E122*D122</f>
        <v>5413.2</v>
      </c>
      <c r="H122" s="102">
        <v>4511</v>
      </c>
      <c r="I122" s="103">
        <v>1.2</v>
      </c>
      <c r="J122" s="102">
        <f t="shared" si="10"/>
        <v>5413.2</v>
      </c>
    </row>
    <row r="123" spans="1:10">
      <c r="A123" s="88" t="s">
        <v>70</v>
      </c>
      <c r="B123" s="58" t="s">
        <v>30</v>
      </c>
      <c r="C123" s="59" t="s">
        <v>46</v>
      </c>
      <c r="D123" s="94">
        <v>22</v>
      </c>
      <c r="E123" s="61">
        <f t="shared" si="12"/>
        <v>5886</v>
      </c>
      <c r="F123" s="61">
        <f t="shared" si="13"/>
        <v>129492</v>
      </c>
      <c r="H123" s="102">
        <v>4905</v>
      </c>
      <c r="I123" s="103">
        <v>1.2</v>
      </c>
      <c r="J123" s="102">
        <f t="shared" si="10"/>
        <v>5886</v>
      </c>
    </row>
    <row r="124" spans="1:10">
      <c r="A124" s="88"/>
      <c r="B124" s="58"/>
      <c r="C124" s="59"/>
      <c r="D124" s="94"/>
      <c r="E124" s="61">
        <f t="shared" si="12"/>
        <v>0</v>
      </c>
      <c r="F124" s="61">
        <f t="shared" si="13"/>
        <v>0</v>
      </c>
      <c r="I124" s="103">
        <v>1.2</v>
      </c>
      <c r="J124" s="102">
        <f t="shared" si="10"/>
        <v>0</v>
      </c>
    </row>
    <row r="125" spans="1:10">
      <c r="A125" s="87" t="s">
        <v>71</v>
      </c>
      <c r="B125" s="55" t="s">
        <v>31</v>
      </c>
      <c r="C125" s="59" t="s">
        <v>18</v>
      </c>
      <c r="D125" s="94"/>
      <c r="E125" s="61">
        <f t="shared" si="12"/>
        <v>0</v>
      </c>
      <c r="F125" s="61">
        <f t="shared" si="13"/>
        <v>0</v>
      </c>
      <c r="I125" s="103">
        <v>1.2</v>
      </c>
      <c r="J125" s="102">
        <f t="shared" si="10"/>
        <v>0</v>
      </c>
    </row>
    <row r="126" spans="1:10">
      <c r="A126" s="88" t="s">
        <v>72</v>
      </c>
      <c r="B126" s="58" t="s">
        <v>96</v>
      </c>
      <c r="C126" s="59" t="s">
        <v>46</v>
      </c>
      <c r="D126" s="94">
        <v>16</v>
      </c>
      <c r="E126" s="61">
        <f t="shared" si="12"/>
        <v>7800</v>
      </c>
      <c r="F126" s="61">
        <f t="shared" si="13"/>
        <v>124800</v>
      </c>
      <c r="H126" s="102">
        <v>6500</v>
      </c>
      <c r="I126" s="103">
        <v>1.2</v>
      </c>
      <c r="J126" s="102">
        <f t="shared" si="10"/>
        <v>7800</v>
      </c>
    </row>
    <row r="127" spans="1:10">
      <c r="A127" s="88" t="s">
        <v>73</v>
      </c>
      <c r="B127" s="58" t="s">
        <v>74</v>
      </c>
      <c r="C127" s="59" t="s">
        <v>46</v>
      </c>
      <c r="D127" s="94">
        <v>6</v>
      </c>
      <c r="E127" s="61">
        <f t="shared" si="12"/>
        <v>16065.599999999999</v>
      </c>
      <c r="F127" s="61">
        <f t="shared" si="13"/>
        <v>96393.599999999991</v>
      </c>
      <c r="H127" s="102">
        <v>13388</v>
      </c>
      <c r="I127" s="103">
        <v>1.2</v>
      </c>
      <c r="J127" s="102">
        <f t="shared" si="10"/>
        <v>16065.599999999999</v>
      </c>
    </row>
    <row r="128" spans="1:10">
      <c r="A128" s="88" t="s">
        <v>75</v>
      </c>
      <c r="B128" s="58" t="s">
        <v>76</v>
      </c>
      <c r="C128" s="59" t="s">
        <v>46</v>
      </c>
      <c r="D128" s="94">
        <v>3</v>
      </c>
      <c r="E128" s="61">
        <f t="shared" si="12"/>
        <v>22200</v>
      </c>
      <c r="F128" s="61">
        <f t="shared" si="13"/>
        <v>66600</v>
      </c>
      <c r="H128" s="102">
        <v>18500</v>
      </c>
      <c r="I128" s="103">
        <v>1.2</v>
      </c>
      <c r="J128" s="102">
        <f t="shared" si="10"/>
        <v>22200</v>
      </c>
    </row>
    <row r="129" spans="1:10">
      <c r="A129" s="88" t="s">
        <v>77</v>
      </c>
      <c r="B129" s="58" t="s">
        <v>78</v>
      </c>
      <c r="C129" s="59" t="s">
        <v>46</v>
      </c>
      <c r="D129" s="94">
        <v>3</v>
      </c>
      <c r="E129" s="61">
        <f t="shared" si="12"/>
        <v>15033.599999999999</v>
      </c>
      <c r="F129" s="61">
        <f t="shared" si="13"/>
        <v>45100.799999999996</v>
      </c>
      <c r="H129" s="102">
        <v>12528</v>
      </c>
      <c r="I129" s="103">
        <v>1.2</v>
      </c>
      <c r="J129" s="102">
        <f t="shared" si="10"/>
        <v>15033.599999999999</v>
      </c>
    </row>
    <row r="130" spans="1:10">
      <c r="A130" s="88"/>
      <c r="B130" s="58"/>
      <c r="C130" s="59"/>
      <c r="D130" s="94"/>
      <c r="E130" s="61"/>
      <c r="F130" s="56"/>
      <c r="G130" s="46">
        <v>511105.19999999995</v>
      </c>
    </row>
    <row r="131" spans="1:10">
      <c r="A131" s="87" t="s">
        <v>79</v>
      </c>
      <c r="B131" s="55" t="s">
        <v>80</v>
      </c>
      <c r="C131" s="59"/>
      <c r="D131" s="94"/>
      <c r="E131" s="61"/>
      <c r="F131" s="61">
        <f t="shared" si="13"/>
        <v>0</v>
      </c>
      <c r="I131" s="103">
        <v>1.2</v>
      </c>
      <c r="J131" s="102">
        <f t="shared" si="10"/>
        <v>0</v>
      </c>
    </row>
    <row r="132" spans="1:10" ht="31.5">
      <c r="A132" s="88" t="s">
        <v>81</v>
      </c>
      <c r="B132" s="58" t="s">
        <v>82</v>
      </c>
      <c r="C132" s="59" t="s">
        <v>14</v>
      </c>
      <c r="D132" s="94">
        <v>60</v>
      </c>
      <c r="E132" s="61"/>
      <c r="F132" s="61">
        <f t="shared" si="13"/>
        <v>0</v>
      </c>
      <c r="I132" s="103">
        <v>1.2</v>
      </c>
      <c r="J132" s="102">
        <f t="shared" si="10"/>
        <v>0</v>
      </c>
    </row>
    <row r="133" spans="1:10">
      <c r="A133" s="69"/>
      <c r="B133" s="70" t="s">
        <v>150</v>
      </c>
      <c r="C133" s="71" t="s">
        <v>14</v>
      </c>
      <c r="D133" s="100">
        <v>60</v>
      </c>
      <c r="E133" s="73">
        <f>+J133</f>
        <v>2970</v>
      </c>
      <c r="F133" s="74">
        <f>D133*E133</f>
        <v>178200</v>
      </c>
      <c r="H133" s="102">
        <v>2475</v>
      </c>
      <c r="I133" s="103">
        <v>1.2</v>
      </c>
      <c r="J133" s="102">
        <f t="shared" si="10"/>
        <v>2970</v>
      </c>
    </row>
    <row r="134" spans="1:10" ht="18">
      <c r="A134" s="69"/>
      <c r="B134" s="70" t="s">
        <v>216</v>
      </c>
      <c r="C134" s="71" t="s">
        <v>46</v>
      </c>
      <c r="D134" s="100">
        <v>15</v>
      </c>
      <c r="E134" s="73">
        <f t="shared" ref="E134:E198" si="14">+J134</f>
        <v>1338</v>
      </c>
      <c r="F134" s="74">
        <f t="shared" ref="F134:F198" si="15">D134*E134</f>
        <v>20070</v>
      </c>
      <c r="H134" s="102">
        <v>1115</v>
      </c>
      <c r="I134" s="103">
        <v>1.2</v>
      </c>
      <c r="J134" s="102">
        <f t="shared" si="10"/>
        <v>1338</v>
      </c>
    </row>
    <row r="135" spans="1:10">
      <c r="A135" s="69"/>
      <c r="B135" s="70" t="s">
        <v>151</v>
      </c>
      <c r="C135" s="71" t="s">
        <v>46</v>
      </c>
      <c r="D135" s="100">
        <v>5</v>
      </c>
      <c r="E135" s="73">
        <f t="shared" si="14"/>
        <v>1714.8</v>
      </c>
      <c r="F135" s="74">
        <f t="shared" si="15"/>
        <v>8574</v>
      </c>
      <c r="H135" s="102">
        <v>1429</v>
      </c>
      <c r="I135" s="103">
        <v>1.2</v>
      </c>
      <c r="J135" s="102">
        <f t="shared" si="10"/>
        <v>1714.8</v>
      </c>
    </row>
    <row r="136" spans="1:10">
      <c r="A136" s="69"/>
      <c r="B136" s="70" t="s">
        <v>251</v>
      </c>
      <c r="C136" s="71" t="s">
        <v>46</v>
      </c>
      <c r="D136" s="100">
        <v>1</v>
      </c>
      <c r="E136" s="73">
        <f t="shared" si="14"/>
        <v>4200</v>
      </c>
      <c r="F136" s="74">
        <f t="shared" si="15"/>
        <v>4200</v>
      </c>
      <c r="H136" s="102">
        <v>3500</v>
      </c>
      <c r="I136" s="103">
        <v>1.2</v>
      </c>
      <c r="J136" s="102">
        <f t="shared" si="10"/>
        <v>4200</v>
      </c>
    </row>
    <row r="137" spans="1:10">
      <c r="A137" s="69"/>
      <c r="B137" s="70" t="s">
        <v>152</v>
      </c>
      <c r="C137" s="71" t="s">
        <v>46</v>
      </c>
      <c r="D137" s="100">
        <v>4</v>
      </c>
      <c r="E137" s="73">
        <f t="shared" si="14"/>
        <v>6000</v>
      </c>
      <c r="F137" s="74">
        <f t="shared" si="15"/>
        <v>24000</v>
      </c>
      <c r="H137" s="102">
        <v>5000</v>
      </c>
      <c r="I137" s="103">
        <v>1.2</v>
      </c>
      <c r="J137" s="102">
        <f t="shared" si="10"/>
        <v>6000</v>
      </c>
    </row>
    <row r="138" spans="1:10">
      <c r="A138" s="69"/>
      <c r="B138" s="70" t="s">
        <v>153</v>
      </c>
      <c r="C138" s="71" t="s">
        <v>46</v>
      </c>
      <c r="D138" s="100">
        <v>3</v>
      </c>
      <c r="E138" s="73">
        <f t="shared" si="14"/>
        <v>270</v>
      </c>
      <c r="F138" s="74">
        <f t="shared" si="15"/>
        <v>810</v>
      </c>
      <c r="H138" s="102">
        <v>225</v>
      </c>
      <c r="I138" s="103">
        <v>1.2</v>
      </c>
      <c r="J138" s="102">
        <f t="shared" si="10"/>
        <v>270</v>
      </c>
    </row>
    <row r="139" spans="1:10">
      <c r="A139" s="69"/>
      <c r="B139" s="70" t="s">
        <v>157</v>
      </c>
      <c r="C139" s="71" t="s">
        <v>158</v>
      </c>
      <c r="D139" s="100">
        <v>1</v>
      </c>
      <c r="E139" s="73">
        <f t="shared" si="14"/>
        <v>12000</v>
      </c>
      <c r="F139" s="74">
        <f t="shared" si="15"/>
        <v>12000</v>
      </c>
      <c r="H139" s="102">
        <v>10000</v>
      </c>
      <c r="I139" s="103">
        <v>1.2</v>
      </c>
      <c r="J139" s="102">
        <f t="shared" si="10"/>
        <v>12000</v>
      </c>
    </row>
    <row r="140" spans="1:10">
      <c r="A140" s="69"/>
      <c r="B140" s="70"/>
      <c r="C140" s="71"/>
      <c r="D140" s="100"/>
      <c r="E140" s="73"/>
      <c r="F140" s="167"/>
      <c r="G140" s="46">
        <v>247854</v>
      </c>
    </row>
    <row r="141" spans="1:10">
      <c r="A141" s="87" t="s">
        <v>83</v>
      </c>
      <c r="B141" s="55" t="s">
        <v>84</v>
      </c>
      <c r="C141" s="59"/>
      <c r="D141" s="94"/>
      <c r="E141" s="73">
        <f t="shared" si="14"/>
        <v>0</v>
      </c>
      <c r="F141" s="74">
        <f t="shared" si="15"/>
        <v>0</v>
      </c>
      <c r="I141" s="103">
        <v>1.2</v>
      </c>
      <c r="J141" s="102">
        <f t="shared" si="10"/>
        <v>0</v>
      </c>
    </row>
    <row r="142" spans="1:10">
      <c r="A142" s="95" t="s">
        <v>85</v>
      </c>
      <c r="B142" s="58" t="s">
        <v>86</v>
      </c>
      <c r="C142" s="59" t="s">
        <v>87</v>
      </c>
      <c r="D142" s="94">
        <v>1</v>
      </c>
      <c r="E142" s="73">
        <f t="shared" si="14"/>
        <v>0</v>
      </c>
      <c r="F142" s="74">
        <f t="shared" si="15"/>
        <v>0</v>
      </c>
      <c r="I142" s="103">
        <v>1.2</v>
      </c>
      <c r="J142" s="102">
        <f t="shared" si="10"/>
        <v>0</v>
      </c>
    </row>
    <row r="143" spans="1:10">
      <c r="A143" s="68"/>
      <c r="B143" s="70" t="s">
        <v>32</v>
      </c>
      <c r="C143" s="71" t="s">
        <v>46</v>
      </c>
      <c r="D143" s="100">
        <v>4</v>
      </c>
      <c r="E143" s="73">
        <f t="shared" si="14"/>
        <v>86400</v>
      </c>
      <c r="F143" s="74">
        <f t="shared" si="15"/>
        <v>345600</v>
      </c>
      <c r="H143" s="102">
        <v>72000</v>
      </c>
      <c r="I143" s="103">
        <v>1.2</v>
      </c>
      <c r="J143" s="102">
        <f t="shared" si="10"/>
        <v>86400</v>
      </c>
    </row>
    <row r="144" spans="1:10">
      <c r="A144" s="68"/>
      <c r="B144" s="70" t="s">
        <v>33</v>
      </c>
      <c r="C144" s="71" t="s">
        <v>46</v>
      </c>
      <c r="D144" s="100">
        <v>2</v>
      </c>
      <c r="E144" s="73">
        <f t="shared" si="14"/>
        <v>16065.599999999999</v>
      </c>
      <c r="F144" s="74">
        <f t="shared" si="15"/>
        <v>32131.199999999997</v>
      </c>
      <c r="H144" s="102">
        <v>13388</v>
      </c>
      <c r="I144" s="103">
        <v>1.2</v>
      </c>
      <c r="J144" s="102">
        <f t="shared" si="10"/>
        <v>16065.599999999999</v>
      </c>
    </row>
    <row r="145" spans="1:10">
      <c r="A145" s="68"/>
      <c r="B145" s="70" t="s">
        <v>160</v>
      </c>
      <c r="C145" s="71" t="s">
        <v>2</v>
      </c>
      <c r="D145" s="100">
        <v>3</v>
      </c>
      <c r="E145" s="73">
        <f t="shared" si="14"/>
        <v>6636</v>
      </c>
      <c r="F145" s="74">
        <f t="shared" si="15"/>
        <v>19908</v>
      </c>
      <c r="H145" s="102">
        <v>5530</v>
      </c>
      <c r="I145" s="103">
        <v>1.2</v>
      </c>
      <c r="J145" s="102">
        <f t="shared" si="10"/>
        <v>6636</v>
      </c>
    </row>
    <row r="146" spans="1:10">
      <c r="A146" s="68"/>
      <c r="B146" s="70" t="s">
        <v>161</v>
      </c>
      <c r="C146" s="71" t="s">
        <v>2</v>
      </c>
      <c r="D146" s="100">
        <v>4</v>
      </c>
      <c r="E146" s="73">
        <f t="shared" si="14"/>
        <v>6312</v>
      </c>
      <c r="F146" s="74">
        <f t="shared" si="15"/>
        <v>25248</v>
      </c>
      <c r="H146" s="102">
        <v>5260</v>
      </c>
      <c r="I146" s="103">
        <v>1.2</v>
      </c>
      <c r="J146" s="102">
        <f t="shared" si="10"/>
        <v>6312</v>
      </c>
    </row>
    <row r="147" spans="1:10">
      <c r="A147" s="68"/>
      <c r="B147" s="70" t="s">
        <v>162</v>
      </c>
      <c r="C147" s="71" t="s">
        <v>2</v>
      </c>
      <c r="D147" s="100">
        <v>200</v>
      </c>
      <c r="E147" s="73">
        <f t="shared" si="14"/>
        <v>1200</v>
      </c>
      <c r="F147" s="74">
        <f t="shared" si="15"/>
        <v>240000</v>
      </c>
      <c r="H147" s="102">
        <v>1000</v>
      </c>
      <c r="I147" s="103">
        <v>1.2</v>
      </c>
      <c r="J147" s="102">
        <f t="shared" si="10"/>
        <v>1200</v>
      </c>
    </row>
    <row r="148" spans="1:10">
      <c r="A148" s="68"/>
      <c r="B148" s="70"/>
      <c r="C148" s="71"/>
      <c r="D148" s="100"/>
      <c r="E148" s="73"/>
      <c r="F148" s="167"/>
      <c r="G148" s="46">
        <v>662887.19999999995</v>
      </c>
    </row>
    <row r="149" spans="1:10">
      <c r="A149" s="85" t="s">
        <v>88</v>
      </c>
      <c r="B149" s="55" t="s">
        <v>89</v>
      </c>
      <c r="C149" s="59"/>
      <c r="D149" s="94"/>
      <c r="E149" s="73">
        <f t="shared" si="14"/>
        <v>0</v>
      </c>
      <c r="F149" s="74">
        <f t="shared" si="15"/>
        <v>0</v>
      </c>
      <c r="I149" s="103">
        <v>1.2</v>
      </c>
      <c r="J149" s="102">
        <f t="shared" si="10"/>
        <v>0</v>
      </c>
    </row>
    <row r="150" spans="1:10">
      <c r="A150" s="95" t="s">
        <v>90</v>
      </c>
      <c r="B150" s="58" t="s">
        <v>91</v>
      </c>
      <c r="C150" s="59" t="s">
        <v>87</v>
      </c>
      <c r="D150" s="94">
        <v>4</v>
      </c>
      <c r="E150" s="73">
        <f t="shared" si="14"/>
        <v>0</v>
      </c>
      <c r="F150" s="74">
        <f t="shared" si="15"/>
        <v>0</v>
      </c>
      <c r="I150" s="103">
        <v>1.2</v>
      </c>
      <c r="J150" s="102">
        <f t="shared" si="10"/>
        <v>0</v>
      </c>
    </row>
    <row r="151" spans="1:10">
      <c r="A151" s="68"/>
      <c r="B151" s="70" t="s">
        <v>213</v>
      </c>
      <c r="C151" s="71" t="s">
        <v>46</v>
      </c>
      <c r="D151" s="100">
        <v>4</v>
      </c>
      <c r="E151" s="73">
        <f t="shared" si="14"/>
        <v>147457.19999999998</v>
      </c>
      <c r="F151" s="74">
        <f t="shared" si="15"/>
        <v>589828.79999999993</v>
      </c>
      <c r="H151" s="102">
        <v>122881</v>
      </c>
      <c r="I151" s="103">
        <v>1.2</v>
      </c>
      <c r="J151" s="102">
        <f t="shared" si="10"/>
        <v>147457.19999999998</v>
      </c>
    </row>
    <row r="152" spans="1:10">
      <c r="A152" s="68"/>
      <c r="B152" s="70" t="s">
        <v>163</v>
      </c>
      <c r="C152" s="71" t="s">
        <v>46</v>
      </c>
      <c r="D152" s="100">
        <v>20</v>
      </c>
      <c r="E152" s="73">
        <f t="shared" si="14"/>
        <v>1839.6</v>
      </c>
      <c r="F152" s="74">
        <f t="shared" si="15"/>
        <v>36792</v>
      </c>
      <c r="H152" s="102">
        <v>1533</v>
      </c>
      <c r="I152" s="103">
        <v>1.2</v>
      </c>
      <c r="J152" s="102">
        <f t="shared" si="10"/>
        <v>1839.6</v>
      </c>
    </row>
    <row r="153" spans="1:10">
      <c r="A153" s="68"/>
      <c r="B153" s="70" t="s">
        <v>164</v>
      </c>
      <c r="C153" s="71" t="s">
        <v>46</v>
      </c>
      <c r="D153" s="100">
        <v>20</v>
      </c>
      <c r="E153" s="73">
        <f t="shared" si="14"/>
        <v>3600</v>
      </c>
      <c r="F153" s="74">
        <f t="shared" si="15"/>
        <v>72000</v>
      </c>
      <c r="H153" s="102">
        <v>3000</v>
      </c>
      <c r="I153" s="103">
        <v>1.2</v>
      </c>
      <c r="J153" s="102">
        <f t="shared" si="10"/>
        <v>3600</v>
      </c>
    </row>
    <row r="154" spans="1:10">
      <c r="A154" s="68"/>
      <c r="B154" s="70" t="s">
        <v>165</v>
      </c>
      <c r="C154" s="71" t="s">
        <v>46</v>
      </c>
      <c r="D154" s="100">
        <v>4</v>
      </c>
      <c r="E154" s="73">
        <f t="shared" si="14"/>
        <v>12000</v>
      </c>
      <c r="F154" s="74">
        <f t="shared" si="15"/>
        <v>48000</v>
      </c>
      <c r="H154" s="102">
        <v>10000</v>
      </c>
      <c r="I154" s="103">
        <v>1.2</v>
      </c>
      <c r="J154" s="102">
        <f t="shared" ref="J154:J209" si="16">+H154*I154</f>
        <v>12000</v>
      </c>
    </row>
    <row r="155" spans="1:10">
      <c r="A155" s="68"/>
      <c r="B155" s="70" t="s">
        <v>166</v>
      </c>
      <c r="C155" s="71" t="s">
        <v>46</v>
      </c>
      <c r="D155" s="100">
        <v>10</v>
      </c>
      <c r="E155" s="73">
        <f t="shared" si="14"/>
        <v>1800</v>
      </c>
      <c r="F155" s="74">
        <f t="shared" si="15"/>
        <v>18000</v>
      </c>
      <c r="H155" s="102">
        <v>1500</v>
      </c>
      <c r="I155" s="103">
        <v>1.2</v>
      </c>
      <c r="J155" s="102">
        <f t="shared" si="16"/>
        <v>1800</v>
      </c>
    </row>
    <row r="156" spans="1:10">
      <c r="A156" s="68"/>
      <c r="B156" s="70" t="s">
        <v>167</v>
      </c>
      <c r="C156" s="71" t="s">
        <v>46</v>
      </c>
      <c r="D156" s="100">
        <v>10</v>
      </c>
      <c r="E156" s="73">
        <f t="shared" si="14"/>
        <v>2160</v>
      </c>
      <c r="F156" s="74">
        <f t="shared" si="15"/>
        <v>21600</v>
      </c>
      <c r="H156" s="102">
        <v>1800</v>
      </c>
      <c r="I156" s="103">
        <v>1.2</v>
      </c>
      <c r="J156" s="102">
        <f t="shared" si="16"/>
        <v>2160</v>
      </c>
    </row>
    <row r="157" spans="1:10">
      <c r="A157" s="68"/>
      <c r="B157" s="70" t="s">
        <v>169</v>
      </c>
      <c r="C157" s="71" t="s">
        <v>174</v>
      </c>
      <c r="D157" s="100">
        <v>3</v>
      </c>
      <c r="E157" s="73">
        <f t="shared" si="14"/>
        <v>5641.2</v>
      </c>
      <c r="F157" s="74">
        <f t="shared" si="15"/>
        <v>16923.599999999999</v>
      </c>
      <c r="H157" s="102">
        <v>4701</v>
      </c>
      <c r="I157" s="103">
        <v>1.2</v>
      </c>
      <c r="J157" s="102">
        <f t="shared" si="16"/>
        <v>5641.2</v>
      </c>
    </row>
    <row r="158" spans="1:10">
      <c r="A158" s="68"/>
      <c r="B158" s="70" t="s">
        <v>170</v>
      </c>
      <c r="C158" s="71" t="s">
        <v>14</v>
      </c>
      <c r="D158" s="100">
        <v>25</v>
      </c>
      <c r="E158" s="73">
        <f t="shared" si="14"/>
        <v>2030.3999999999999</v>
      </c>
      <c r="F158" s="74">
        <f t="shared" si="15"/>
        <v>50760</v>
      </c>
      <c r="H158" s="102">
        <v>1692</v>
      </c>
      <c r="I158" s="103">
        <v>1.2</v>
      </c>
      <c r="J158" s="102">
        <f t="shared" si="16"/>
        <v>2030.3999999999999</v>
      </c>
    </row>
    <row r="159" spans="1:10">
      <c r="A159" s="68"/>
      <c r="B159" s="70" t="s">
        <v>171</v>
      </c>
      <c r="C159" s="71" t="s">
        <v>2</v>
      </c>
      <c r="D159" s="100">
        <v>5</v>
      </c>
      <c r="E159" s="73">
        <f t="shared" si="14"/>
        <v>12000</v>
      </c>
      <c r="F159" s="74">
        <f t="shared" si="15"/>
        <v>60000</v>
      </c>
      <c r="H159" s="102">
        <v>10000</v>
      </c>
      <c r="I159" s="103">
        <v>1.2</v>
      </c>
      <c r="J159" s="102">
        <f t="shared" si="16"/>
        <v>12000</v>
      </c>
    </row>
    <row r="160" spans="1:10">
      <c r="A160" s="68"/>
      <c r="B160" s="70" t="s">
        <v>172</v>
      </c>
      <c r="C160" s="71" t="s">
        <v>46</v>
      </c>
      <c r="D160" s="100">
        <v>4</v>
      </c>
      <c r="E160" s="73">
        <f t="shared" si="14"/>
        <v>2059.1999999999998</v>
      </c>
      <c r="F160" s="74">
        <f t="shared" si="15"/>
        <v>8236.7999999999993</v>
      </c>
      <c r="H160" s="102">
        <v>1716</v>
      </c>
      <c r="I160" s="103">
        <v>1.2</v>
      </c>
      <c r="J160" s="102">
        <f t="shared" si="16"/>
        <v>2059.1999999999998</v>
      </c>
    </row>
    <row r="161" spans="1:10">
      <c r="A161" s="68"/>
      <c r="B161" s="70" t="s">
        <v>173</v>
      </c>
      <c r="C161" s="71" t="s">
        <v>46</v>
      </c>
      <c r="D161" s="100">
        <v>5</v>
      </c>
      <c r="E161" s="73">
        <f t="shared" si="14"/>
        <v>600</v>
      </c>
      <c r="F161" s="74">
        <f t="shared" si="15"/>
        <v>3000</v>
      </c>
      <c r="H161" s="102">
        <v>500</v>
      </c>
      <c r="I161" s="103">
        <v>1.2</v>
      </c>
      <c r="J161" s="102">
        <f t="shared" si="16"/>
        <v>600</v>
      </c>
    </row>
    <row r="162" spans="1:10">
      <c r="A162" s="68"/>
      <c r="B162" s="70" t="s">
        <v>175</v>
      </c>
      <c r="C162" s="71" t="s">
        <v>2</v>
      </c>
      <c r="D162" s="100">
        <v>3</v>
      </c>
      <c r="E162" s="73">
        <f t="shared" si="14"/>
        <v>600</v>
      </c>
      <c r="F162" s="74">
        <f t="shared" si="15"/>
        <v>1800</v>
      </c>
      <c r="H162" s="102">
        <v>500</v>
      </c>
      <c r="I162" s="103">
        <v>1.2</v>
      </c>
      <c r="J162" s="102">
        <f t="shared" si="16"/>
        <v>600</v>
      </c>
    </row>
    <row r="163" spans="1:10">
      <c r="A163" s="68"/>
      <c r="B163" s="70" t="s">
        <v>176</v>
      </c>
      <c r="C163" s="71" t="s">
        <v>2</v>
      </c>
      <c r="D163" s="100">
        <v>1</v>
      </c>
      <c r="E163" s="73">
        <f t="shared" si="14"/>
        <v>1200</v>
      </c>
      <c r="F163" s="74">
        <f t="shared" si="15"/>
        <v>1200</v>
      </c>
      <c r="H163" s="102">
        <v>1000</v>
      </c>
      <c r="I163" s="103">
        <v>1.2</v>
      </c>
      <c r="J163" s="102">
        <f t="shared" si="16"/>
        <v>1200</v>
      </c>
    </row>
    <row r="164" spans="1:10">
      <c r="A164" s="68"/>
      <c r="B164" s="70" t="s">
        <v>177</v>
      </c>
      <c r="C164" s="71" t="s">
        <v>2</v>
      </c>
      <c r="D164" s="100">
        <v>5</v>
      </c>
      <c r="E164" s="73">
        <f t="shared" si="14"/>
        <v>144</v>
      </c>
      <c r="F164" s="74">
        <f t="shared" si="15"/>
        <v>720</v>
      </c>
      <c r="H164" s="102">
        <v>120</v>
      </c>
      <c r="I164" s="103">
        <v>1.2</v>
      </c>
      <c r="J164" s="102">
        <f t="shared" si="16"/>
        <v>144</v>
      </c>
    </row>
    <row r="165" spans="1:10">
      <c r="A165" s="68"/>
      <c r="B165" s="70" t="s">
        <v>178</v>
      </c>
      <c r="C165" s="71" t="s">
        <v>2</v>
      </c>
      <c r="D165" s="100">
        <v>5</v>
      </c>
      <c r="E165" s="73">
        <f t="shared" si="14"/>
        <v>1530</v>
      </c>
      <c r="F165" s="74">
        <f t="shared" si="15"/>
        <v>7650</v>
      </c>
      <c r="H165" s="102">
        <v>1275</v>
      </c>
      <c r="I165" s="103">
        <v>1.2</v>
      </c>
      <c r="J165" s="102">
        <f t="shared" si="16"/>
        <v>1530</v>
      </c>
    </row>
    <row r="166" spans="1:10">
      <c r="A166" s="68"/>
      <c r="B166" s="70" t="s">
        <v>179</v>
      </c>
      <c r="C166" s="71" t="s">
        <v>2</v>
      </c>
      <c r="D166" s="100">
        <v>50</v>
      </c>
      <c r="E166" s="73">
        <f t="shared" si="14"/>
        <v>24</v>
      </c>
      <c r="F166" s="74">
        <f t="shared" si="15"/>
        <v>1200</v>
      </c>
      <c r="H166" s="102">
        <v>20</v>
      </c>
      <c r="I166" s="103">
        <v>1.2</v>
      </c>
      <c r="J166" s="102">
        <f t="shared" si="16"/>
        <v>24</v>
      </c>
    </row>
    <row r="167" spans="1:10">
      <c r="A167" s="68"/>
      <c r="B167" s="70" t="s">
        <v>180</v>
      </c>
      <c r="C167" s="71" t="s">
        <v>2</v>
      </c>
      <c r="D167" s="100">
        <v>50</v>
      </c>
      <c r="E167" s="73">
        <f t="shared" si="14"/>
        <v>24</v>
      </c>
      <c r="F167" s="74">
        <f t="shared" si="15"/>
        <v>1200</v>
      </c>
      <c r="H167" s="102">
        <v>20</v>
      </c>
      <c r="I167" s="103">
        <v>1.2</v>
      </c>
      <c r="J167" s="102">
        <f t="shared" si="16"/>
        <v>24</v>
      </c>
    </row>
    <row r="168" spans="1:10">
      <c r="A168" s="68"/>
      <c r="B168" s="70" t="s">
        <v>181</v>
      </c>
      <c r="C168" s="71" t="s">
        <v>258</v>
      </c>
      <c r="D168" s="100">
        <v>7</v>
      </c>
      <c r="E168" s="73">
        <f t="shared" si="14"/>
        <v>480</v>
      </c>
      <c r="F168" s="74">
        <f t="shared" si="15"/>
        <v>3360</v>
      </c>
      <c r="H168" s="102">
        <v>400</v>
      </c>
      <c r="I168" s="103">
        <v>1.2</v>
      </c>
      <c r="J168" s="102">
        <f t="shared" si="16"/>
        <v>480</v>
      </c>
    </row>
    <row r="169" spans="1:10">
      <c r="A169" s="68"/>
      <c r="B169" s="70" t="s">
        <v>182</v>
      </c>
      <c r="C169" s="71" t="s">
        <v>46</v>
      </c>
      <c r="D169" s="100">
        <v>4</v>
      </c>
      <c r="E169" s="73">
        <f t="shared" si="14"/>
        <v>12000</v>
      </c>
      <c r="F169" s="74">
        <f t="shared" si="15"/>
        <v>48000</v>
      </c>
      <c r="H169" s="102">
        <v>10000</v>
      </c>
      <c r="I169" s="103">
        <v>1.2</v>
      </c>
      <c r="J169" s="102">
        <f t="shared" si="16"/>
        <v>12000</v>
      </c>
    </row>
    <row r="170" spans="1:10">
      <c r="A170" s="68"/>
      <c r="B170" s="93" t="s">
        <v>183</v>
      </c>
      <c r="C170" s="71" t="s">
        <v>46</v>
      </c>
      <c r="D170" s="100">
        <v>4</v>
      </c>
      <c r="E170" s="73">
        <f t="shared" si="14"/>
        <v>744</v>
      </c>
      <c r="F170" s="74">
        <f t="shared" si="15"/>
        <v>2976</v>
      </c>
      <c r="H170" s="102">
        <v>620</v>
      </c>
      <c r="I170" s="103">
        <v>1.2</v>
      </c>
      <c r="J170" s="102">
        <f t="shared" si="16"/>
        <v>744</v>
      </c>
    </row>
    <row r="171" spans="1:10">
      <c r="A171" s="68"/>
      <c r="B171" s="93" t="s">
        <v>184</v>
      </c>
      <c r="C171" s="71" t="s">
        <v>46</v>
      </c>
      <c r="D171" s="100">
        <v>4</v>
      </c>
      <c r="E171" s="73">
        <f t="shared" si="14"/>
        <v>732</v>
      </c>
      <c r="F171" s="74">
        <f t="shared" si="15"/>
        <v>2928</v>
      </c>
      <c r="H171" s="102">
        <v>610</v>
      </c>
      <c r="I171" s="103">
        <v>1.2</v>
      </c>
      <c r="J171" s="102">
        <f t="shared" si="16"/>
        <v>732</v>
      </c>
    </row>
    <row r="172" spans="1:10">
      <c r="A172" s="68"/>
      <c r="B172" s="70" t="s">
        <v>185</v>
      </c>
      <c r="C172" s="71" t="s">
        <v>46</v>
      </c>
      <c r="D172" s="100">
        <v>4</v>
      </c>
      <c r="E172" s="73">
        <f t="shared" si="14"/>
        <v>810</v>
      </c>
      <c r="F172" s="74">
        <f t="shared" si="15"/>
        <v>3240</v>
      </c>
      <c r="H172" s="102">
        <v>675</v>
      </c>
      <c r="I172" s="103">
        <v>1.2</v>
      </c>
      <c r="J172" s="102">
        <f t="shared" si="16"/>
        <v>810</v>
      </c>
    </row>
    <row r="173" spans="1:10">
      <c r="A173" s="68"/>
      <c r="B173" s="70"/>
      <c r="C173" s="71"/>
      <c r="D173" s="100"/>
      <c r="E173" s="73"/>
      <c r="F173" s="167"/>
      <c r="G173" s="46">
        <v>999415.2</v>
      </c>
    </row>
    <row r="174" spans="1:10">
      <c r="A174" s="95" t="s">
        <v>92</v>
      </c>
      <c r="B174" s="58" t="s">
        <v>95</v>
      </c>
      <c r="C174" s="59" t="s">
        <v>87</v>
      </c>
      <c r="D174" s="94">
        <v>5</v>
      </c>
      <c r="E174" s="73">
        <f t="shared" si="14"/>
        <v>0</v>
      </c>
      <c r="F174" s="74">
        <f t="shared" si="15"/>
        <v>0</v>
      </c>
      <c r="I174" s="103">
        <v>1.2</v>
      </c>
      <c r="J174" s="102">
        <f t="shared" si="16"/>
        <v>0</v>
      </c>
    </row>
    <row r="175" spans="1:10">
      <c r="A175" s="68"/>
      <c r="B175" s="93" t="s">
        <v>212</v>
      </c>
      <c r="C175" s="71" t="s">
        <v>46</v>
      </c>
      <c r="D175" s="100">
        <v>5</v>
      </c>
      <c r="E175" s="73">
        <f t="shared" si="14"/>
        <v>330508.79999999999</v>
      </c>
      <c r="F175" s="74">
        <f t="shared" si="15"/>
        <v>1652544</v>
      </c>
      <c r="H175" s="102">
        <v>275424</v>
      </c>
      <c r="I175" s="103">
        <v>1.2</v>
      </c>
      <c r="J175" s="102">
        <f t="shared" si="16"/>
        <v>330508.79999999999</v>
      </c>
    </row>
    <row r="176" spans="1:10">
      <c r="A176" s="68"/>
      <c r="B176" s="93" t="s">
        <v>186</v>
      </c>
      <c r="C176" s="71" t="s">
        <v>46</v>
      </c>
      <c r="D176" s="100">
        <v>20</v>
      </c>
      <c r="E176" s="73">
        <f t="shared" si="14"/>
        <v>2799.6</v>
      </c>
      <c r="F176" s="74">
        <f t="shared" si="15"/>
        <v>55992</v>
      </c>
      <c r="H176" s="102">
        <v>2333</v>
      </c>
      <c r="I176" s="103">
        <v>1.2</v>
      </c>
      <c r="J176" s="102">
        <f t="shared" si="16"/>
        <v>2799.6</v>
      </c>
    </row>
    <row r="177" spans="1:10">
      <c r="A177" s="68"/>
      <c r="B177" s="93" t="s">
        <v>187</v>
      </c>
      <c r="C177" s="71" t="s">
        <v>46</v>
      </c>
      <c r="D177" s="100">
        <v>20</v>
      </c>
      <c r="E177" s="73">
        <f t="shared" si="14"/>
        <v>4400.3999999999996</v>
      </c>
      <c r="F177" s="74">
        <f t="shared" si="15"/>
        <v>88008</v>
      </c>
      <c r="H177" s="102">
        <v>3667</v>
      </c>
      <c r="I177" s="103">
        <v>1.2</v>
      </c>
      <c r="J177" s="102">
        <f t="shared" si="16"/>
        <v>4400.3999999999996</v>
      </c>
    </row>
    <row r="178" spans="1:10">
      <c r="A178" s="68"/>
      <c r="B178" s="93" t="s">
        <v>188</v>
      </c>
      <c r="C178" s="71" t="s">
        <v>46</v>
      </c>
      <c r="D178" s="100">
        <v>1</v>
      </c>
      <c r="E178" s="73">
        <f t="shared" si="14"/>
        <v>12000</v>
      </c>
      <c r="F178" s="74">
        <f t="shared" si="15"/>
        <v>12000</v>
      </c>
      <c r="H178" s="102">
        <v>10000</v>
      </c>
      <c r="I178" s="103">
        <v>1.2</v>
      </c>
      <c r="J178" s="102">
        <f t="shared" si="16"/>
        <v>12000</v>
      </c>
    </row>
    <row r="179" spans="1:10">
      <c r="A179" s="68"/>
      <c r="B179" s="93" t="s">
        <v>189</v>
      </c>
      <c r="C179" s="71" t="s">
        <v>46</v>
      </c>
      <c r="D179" s="100">
        <v>10</v>
      </c>
      <c r="E179" s="73">
        <f t="shared" si="14"/>
        <v>1800</v>
      </c>
      <c r="F179" s="74">
        <f t="shared" si="15"/>
        <v>18000</v>
      </c>
      <c r="H179" s="102">
        <v>1500</v>
      </c>
      <c r="I179" s="103">
        <v>1.2</v>
      </c>
      <c r="J179" s="102">
        <f t="shared" si="16"/>
        <v>1800</v>
      </c>
    </row>
    <row r="180" spans="1:10">
      <c r="A180" s="68"/>
      <c r="B180" s="93" t="s">
        <v>190</v>
      </c>
      <c r="C180" s="71" t="s">
        <v>46</v>
      </c>
      <c r="D180" s="100">
        <v>10</v>
      </c>
      <c r="E180" s="73">
        <f t="shared" si="14"/>
        <v>2400</v>
      </c>
      <c r="F180" s="74">
        <f t="shared" si="15"/>
        <v>24000</v>
      </c>
      <c r="H180" s="102">
        <v>2000</v>
      </c>
      <c r="I180" s="103">
        <v>1.2</v>
      </c>
      <c r="J180" s="102">
        <f t="shared" si="16"/>
        <v>2400</v>
      </c>
    </row>
    <row r="181" spans="1:10">
      <c r="A181" s="68"/>
      <c r="B181" s="93" t="s">
        <v>168</v>
      </c>
      <c r="C181" s="71" t="s">
        <v>46</v>
      </c>
      <c r="D181" s="100">
        <v>1</v>
      </c>
      <c r="E181" s="73">
        <f t="shared" si="14"/>
        <v>15300</v>
      </c>
      <c r="F181" s="74">
        <f t="shared" si="15"/>
        <v>15300</v>
      </c>
      <c r="H181" s="102">
        <v>12750</v>
      </c>
      <c r="I181" s="103">
        <v>1.2</v>
      </c>
      <c r="J181" s="102">
        <f t="shared" si="16"/>
        <v>15300</v>
      </c>
    </row>
    <row r="182" spans="1:10">
      <c r="A182" s="68"/>
      <c r="B182" s="93" t="s">
        <v>169</v>
      </c>
      <c r="C182" s="71" t="s">
        <v>46</v>
      </c>
      <c r="D182" s="100">
        <v>3</v>
      </c>
      <c r="E182" s="73">
        <f t="shared" si="14"/>
        <v>5641.2</v>
      </c>
      <c r="F182" s="74">
        <f t="shared" si="15"/>
        <v>16923.599999999999</v>
      </c>
      <c r="H182" s="102">
        <v>4701</v>
      </c>
      <c r="I182" s="103">
        <v>1.2</v>
      </c>
      <c r="J182" s="102">
        <f t="shared" si="16"/>
        <v>5641.2</v>
      </c>
    </row>
    <row r="183" spans="1:10">
      <c r="A183" s="68"/>
      <c r="B183" s="93" t="s">
        <v>170</v>
      </c>
      <c r="C183" s="71" t="s">
        <v>14</v>
      </c>
      <c r="D183" s="100">
        <v>10</v>
      </c>
      <c r="E183" s="73">
        <f t="shared" si="14"/>
        <v>2030.3999999999999</v>
      </c>
      <c r="F183" s="74">
        <f t="shared" si="15"/>
        <v>20304</v>
      </c>
      <c r="H183" s="102">
        <v>1692</v>
      </c>
      <c r="I183" s="103">
        <v>1.2</v>
      </c>
      <c r="J183" s="102">
        <f t="shared" si="16"/>
        <v>2030.3999999999999</v>
      </c>
    </row>
    <row r="184" spans="1:10">
      <c r="A184" s="68"/>
      <c r="B184" s="93" t="s">
        <v>171</v>
      </c>
      <c r="C184" s="71" t="s">
        <v>2</v>
      </c>
      <c r="D184" s="100">
        <v>1</v>
      </c>
      <c r="E184" s="73">
        <f t="shared" si="14"/>
        <v>14767.199999999999</v>
      </c>
      <c r="F184" s="74">
        <f t="shared" si="15"/>
        <v>14767.199999999999</v>
      </c>
      <c r="H184" s="102">
        <v>12306</v>
      </c>
      <c r="I184" s="103">
        <v>1.2</v>
      </c>
      <c r="J184" s="102">
        <f t="shared" si="16"/>
        <v>14767.199999999999</v>
      </c>
    </row>
    <row r="185" spans="1:10">
      <c r="A185" s="68"/>
      <c r="B185" s="93" t="s">
        <v>172</v>
      </c>
      <c r="C185" s="71" t="s">
        <v>46</v>
      </c>
      <c r="D185" s="100">
        <v>1</v>
      </c>
      <c r="E185" s="73">
        <f t="shared" si="14"/>
        <v>2059.1999999999998</v>
      </c>
      <c r="F185" s="74">
        <f t="shared" si="15"/>
        <v>2059.1999999999998</v>
      </c>
      <c r="H185" s="102">
        <v>1716</v>
      </c>
      <c r="I185" s="103">
        <v>1.2</v>
      </c>
      <c r="J185" s="102">
        <f t="shared" si="16"/>
        <v>2059.1999999999998</v>
      </c>
    </row>
    <row r="186" spans="1:10">
      <c r="A186" s="68"/>
      <c r="B186" s="93" t="s">
        <v>173</v>
      </c>
      <c r="C186" s="71" t="s">
        <v>174</v>
      </c>
      <c r="D186" s="100">
        <v>2</v>
      </c>
      <c r="E186" s="73">
        <f t="shared" si="14"/>
        <v>600</v>
      </c>
      <c r="F186" s="74">
        <f t="shared" si="15"/>
        <v>1200</v>
      </c>
      <c r="H186" s="102">
        <v>500</v>
      </c>
      <c r="I186" s="103">
        <v>1.2</v>
      </c>
      <c r="J186" s="102">
        <f t="shared" si="16"/>
        <v>600</v>
      </c>
    </row>
    <row r="187" spans="1:10">
      <c r="A187" s="68"/>
      <c r="B187" s="93" t="s">
        <v>175</v>
      </c>
      <c r="C187" s="71" t="s">
        <v>2</v>
      </c>
      <c r="D187" s="100">
        <v>1</v>
      </c>
      <c r="E187" s="73">
        <f t="shared" si="14"/>
        <v>600</v>
      </c>
      <c r="F187" s="74">
        <f t="shared" si="15"/>
        <v>600</v>
      </c>
      <c r="H187" s="102">
        <v>500</v>
      </c>
      <c r="I187" s="103">
        <v>1.2</v>
      </c>
      <c r="J187" s="102">
        <f t="shared" si="16"/>
        <v>600</v>
      </c>
    </row>
    <row r="188" spans="1:10">
      <c r="A188" s="68"/>
      <c r="B188" s="93" t="s">
        <v>259</v>
      </c>
      <c r="C188" s="71" t="s">
        <v>2</v>
      </c>
      <c r="D188" s="100">
        <v>1</v>
      </c>
      <c r="E188" s="73">
        <f t="shared" si="14"/>
        <v>4200</v>
      </c>
      <c r="F188" s="74">
        <f t="shared" si="15"/>
        <v>4200</v>
      </c>
      <c r="H188" s="102">
        <v>3500</v>
      </c>
      <c r="I188" s="103">
        <v>1.2</v>
      </c>
      <c r="J188" s="102">
        <f t="shared" si="16"/>
        <v>4200</v>
      </c>
    </row>
    <row r="189" spans="1:10">
      <c r="A189" s="68"/>
      <c r="B189" s="93" t="s">
        <v>176</v>
      </c>
      <c r="C189" s="71" t="s">
        <v>2</v>
      </c>
      <c r="D189" s="100">
        <v>1</v>
      </c>
      <c r="E189" s="73">
        <f t="shared" si="14"/>
        <v>1200</v>
      </c>
      <c r="F189" s="74">
        <f t="shared" si="15"/>
        <v>1200</v>
      </c>
      <c r="H189" s="102">
        <v>1000</v>
      </c>
      <c r="I189" s="103">
        <v>1.2</v>
      </c>
      <c r="J189" s="102">
        <f t="shared" si="16"/>
        <v>1200</v>
      </c>
    </row>
    <row r="190" spans="1:10">
      <c r="A190" s="68"/>
      <c r="B190" s="93" t="s">
        <v>177</v>
      </c>
      <c r="C190" s="71" t="s">
        <v>2</v>
      </c>
      <c r="D190" s="100">
        <v>10</v>
      </c>
      <c r="E190" s="73">
        <f t="shared" si="14"/>
        <v>144</v>
      </c>
      <c r="F190" s="74">
        <f t="shared" si="15"/>
        <v>1440</v>
      </c>
      <c r="H190" s="102">
        <v>120</v>
      </c>
      <c r="I190" s="103">
        <v>1.2</v>
      </c>
      <c r="J190" s="102">
        <f t="shared" si="16"/>
        <v>144</v>
      </c>
    </row>
    <row r="191" spans="1:10">
      <c r="A191" s="68"/>
      <c r="B191" s="93" t="s">
        <v>178</v>
      </c>
      <c r="C191" s="71" t="s">
        <v>2</v>
      </c>
      <c r="D191" s="100">
        <v>1</v>
      </c>
      <c r="E191" s="73">
        <f t="shared" si="14"/>
        <v>1530</v>
      </c>
      <c r="F191" s="74">
        <f t="shared" si="15"/>
        <v>1530</v>
      </c>
      <c r="H191" s="102">
        <v>1275</v>
      </c>
      <c r="I191" s="103">
        <v>1.2</v>
      </c>
      <c r="J191" s="102">
        <f t="shared" si="16"/>
        <v>1530</v>
      </c>
    </row>
    <row r="192" spans="1:10">
      <c r="A192" s="68"/>
      <c r="B192" s="93" t="s">
        <v>179</v>
      </c>
      <c r="C192" s="71" t="s">
        <v>2</v>
      </c>
      <c r="D192" s="100">
        <v>15</v>
      </c>
      <c r="E192" s="73">
        <f t="shared" si="14"/>
        <v>24</v>
      </c>
      <c r="F192" s="74">
        <f t="shared" si="15"/>
        <v>360</v>
      </c>
      <c r="H192" s="102">
        <v>20</v>
      </c>
      <c r="I192" s="103">
        <v>1.2</v>
      </c>
      <c r="J192" s="102">
        <f t="shared" si="16"/>
        <v>24</v>
      </c>
    </row>
    <row r="193" spans="1:10">
      <c r="A193" s="68"/>
      <c r="B193" s="93" t="s">
        <v>180</v>
      </c>
      <c r="C193" s="71" t="s">
        <v>2</v>
      </c>
      <c r="D193" s="100">
        <v>15</v>
      </c>
      <c r="E193" s="73">
        <f t="shared" si="14"/>
        <v>24</v>
      </c>
      <c r="F193" s="74">
        <f t="shared" si="15"/>
        <v>360</v>
      </c>
      <c r="H193" s="102">
        <v>20</v>
      </c>
      <c r="I193" s="103">
        <v>1.2</v>
      </c>
      <c r="J193" s="102">
        <f t="shared" si="16"/>
        <v>24</v>
      </c>
    </row>
    <row r="194" spans="1:10">
      <c r="A194" s="68"/>
      <c r="B194" s="93" t="s">
        <v>181</v>
      </c>
      <c r="C194" s="71" t="s">
        <v>260</v>
      </c>
      <c r="D194" s="100">
        <v>8</v>
      </c>
      <c r="E194" s="73">
        <f t="shared" si="14"/>
        <v>480</v>
      </c>
      <c r="F194" s="74">
        <f t="shared" si="15"/>
        <v>3840</v>
      </c>
      <c r="H194" s="102">
        <v>400</v>
      </c>
      <c r="I194" s="103">
        <v>1.2</v>
      </c>
      <c r="J194" s="102">
        <f t="shared" si="16"/>
        <v>480</v>
      </c>
    </row>
    <row r="195" spans="1:10" ht="15.75" customHeight="1">
      <c r="A195" s="68"/>
      <c r="B195" s="93" t="s">
        <v>182</v>
      </c>
      <c r="C195" s="71" t="s">
        <v>46</v>
      </c>
      <c r="D195" s="100">
        <v>1</v>
      </c>
      <c r="E195" s="73">
        <f t="shared" si="14"/>
        <v>12000</v>
      </c>
      <c r="F195" s="74">
        <f t="shared" si="15"/>
        <v>12000</v>
      </c>
      <c r="H195" s="102">
        <v>10000</v>
      </c>
      <c r="I195" s="103">
        <v>1.2</v>
      </c>
      <c r="J195" s="102">
        <f t="shared" si="16"/>
        <v>12000</v>
      </c>
    </row>
    <row r="196" spans="1:10" ht="15.75" customHeight="1">
      <c r="A196" s="68"/>
      <c r="B196" s="93" t="s">
        <v>183</v>
      </c>
      <c r="C196" s="71" t="s">
        <v>46</v>
      </c>
      <c r="D196" s="100">
        <v>1</v>
      </c>
      <c r="E196" s="73">
        <f t="shared" si="14"/>
        <v>744</v>
      </c>
      <c r="F196" s="74">
        <f t="shared" si="15"/>
        <v>744</v>
      </c>
      <c r="H196" s="102">
        <v>620</v>
      </c>
      <c r="I196" s="103">
        <v>1.2</v>
      </c>
      <c r="J196" s="102">
        <f t="shared" si="16"/>
        <v>744</v>
      </c>
    </row>
    <row r="197" spans="1:10">
      <c r="A197" s="68"/>
      <c r="B197" s="93" t="s">
        <v>184</v>
      </c>
      <c r="C197" s="71" t="s">
        <v>46</v>
      </c>
      <c r="D197" s="100">
        <v>1</v>
      </c>
      <c r="E197" s="73">
        <f t="shared" si="14"/>
        <v>732</v>
      </c>
      <c r="F197" s="74">
        <f t="shared" si="15"/>
        <v>732</v>
      </c>
      <c r="H197" s="102">
        <v>610</v>
      </c>
      <c r="I197" s="103">
        <v>1.2</v>
      </c>
      <c r="J197" s="102">
        <f t="shared" si="16"/>
        <v>732</v>
      </c>
    </row>
    <row r="198" spans="1:10">
      <c r="A198" s="68"/>
      <c r="B198" s="93" t="s">
        <v>185</v>
      </c>
      <c r="C198" s="71" t="s">
        <v>46</v>
      </c>
      <c r="D198" s="100">
        <v>3</v>
      </c>
      <c r="E198" s="73">
        <f t="shared" si="14"/>
        <v>810</v>
      </c>
      <c r="F198" s="74">
        <f t="shared" si="15"/>
        <v>2430</v>
      </c>
      <c r="H198" s="102">
        <v>675</v>
      </c>
      <c r="I198" s="103">
        <v>1.2</v>
      </c>
      <c r="J198" s="102">
        <f t="shared" si="16"/>
        <v>810</v>
      </c>
    </row>
    <row r="199" spans="1:10">
      <c r="A199" s="68"/>
      <c r="B199" s="93"/>
      <c r="C199" s="71"/>
      <c r="D199" s="100"/>
      <c r="E199" s="73"/>
      <c r="F199" s="167"/>
      <c r="G199" s="46">
        <v>1950534</v>
      </c>
    </row>
    <row r="200" spans="1:10">
      <c r="A200" s="75"/>
      <c r="B200" s="62" t="s">
        <v>254</v>
      </c>
      <c r="C200" s="76"/>
      <c r="D200" s="101"/>
      <c r="E200" s="78"/>
      <c r="F200" s="79">
        <f>SUM(F44:F198)</f>
        <v>8698592.3999999966</v>
      </c>
      <c r="I200" s="103">
        <v>1.2</v>
      </c>
      <c r="J200" s="102">
        <f t="shared" si="16"/>
        <v>0</v>
      </c>
    </row>
    <row r="201" spans="1:10">
      <c r="A201" s="95"/>
      <c r="B201" s="58"/>
      <c r="C201" s="59"/>
      <c r="D201" s="94"/>
      <c r="E201" s="61"/>
      <c r="F201" s="61"/>
      <c r="I201" s="103">
        <v>1.2</v>
      </c>
      <c r="J201" s="102">
        <f t="shared" si="16"/>
        <v>0</v>
      </c>
    </row>
    <row r="202" spans="1:10">
      <c r="A202" s="225" t="s">
        <v>261</v>
      </c>
      <c r="B202" s="225"/>
      <c r="C202" s="159"/>
      <c r="D202" s="160"/>
      <c r="E202" s="161"/>
      <c r="F202" s="161">
        <f>F200+F41</f>
        <v>9748782.5999999959</v>
      </c>
      <c r="I202" s="103">
        <v>1.2</v>
      </c>
      <c r="J202" s="102">
        <f t="shared" si="16"/>
        <v>0</v>
      </c>
    </row>
    <row r="203" spans="1:10">
      <c r="A203" s="96"/>
      <c r="B203" s="96"/>
      <c r="C203" s="53"/>
      <c r="D203" s="99"/>
      <c r="E203" s="56"/>
      <c r="F203" s="56"/>
      <c r="I203" s="103">
        <v>1.2</v>
      </c>
      <c r="J203" s="102">
        <f t="shared" si="16"/>
        <v>0</v>
      </c>
    </row>
    <row r="204" spans="1:10">
      <c r="A204" s="96"/>
      <c r="B204" s="96"/>
      <c r="C204" s="53"/>
      <c r="D204" s="99"/>
      <c r="E204" s="56"/>
      <c r="F204" s="56"/>
      <c r="I204" s="103">
        <v>1.2</v>
      </c>
      <c r="J204" s="102">
        <f t="shared" si="16"/>
        <v>0</v>
      </c>
    </row>
    <row r="205" spans="1:10">
      <c r="A205" s="59"/>
      <c r="B205" s="85" t="s">
        <v>249</v>
      </c>
      <c r="C205" s="59" t="s">
        <v>250</v>
      </c>
      <c r="D205" s="94">
        <v>1</v>
      </c>
      <c r="E205" s="61">
        <f>J205</f>
        <v>4963566</v>
      </c>
      <c r="F205" s="61">
        <f>D205*E205</f>
        <v>4963566</v>
      </c>
      <c r="H205" s="102">
        <v>4136305</v>
      </c>
      <c r="I205" s="103">
        <v>1.2</v>
      </c>
      <c r="J205" s="102">
        <f t="shared" si="16"/>
        <v>4963566</v>
      </c>
    </row>
    <row r="206" spans="1:10">
      <c r="A206" s="59"/>
      <c r="B206" s="85"/>
      <c r="C206" s="59"/>
      <c r="D206" s="94"/>
      <c r="E206" s="61"/>
      <c r="F206" s="61"/>
      <c r="I206" s="103">
        <v>1.2</v>
      </c>
      <c r="J206" s="102">
        <f t="shared" si="16"/>
        <v>0</v>
      </c>
    </row>
    <row r="207" spans="1:10">
      <c r="A207" s="59"/>
      <c r="B207" s="85"/>
      <c r="C207" s="59"/>
      <c r="D207" s="94"/>
      <c r="E207" s="61"/>
      <c r="F207" s="61"/>
      <c r="I207" s="103">
        <v>1.2</v>
      </c>
      <c r="J207" s="102">
        <f t="shared" si="16"/>
        <v>0</v>
      </c>
    </row>
    <row r="208" spans="1:10">
      <c r="A208" s="88"/>
      <c r="B208" s="58"/>
      <c r="C208" s="59"/>
      <c r="D208" s="94"/>
      <c r="E208" s="61"/>
      <c r="F208" s="61"/>
      <c r="H208" s="46"/>
      <c r="I208" s="103">
        <v>1.2</v>
      </c>
      <c r="J208" s="102">
        <f t="shared" si="16"/>
        <v>0</v>
      </c>
    </row>
    <row r="209" spans="1:10" ht="15.75" customHeight="1">
      <c r="A209" s="219" t="s">
        <v>255</v>
      </c>
      <c r="B209" s="219"/>
      <c r="C209" s="219"/>
      <c r="D209" s="219"/>
      <c r="E209" s="219"/>
      <c r="F209" s="56">
        <f>+F202+F205</f>
        <v>14712348.599999996</v>
      </c>
      <c r="J209" s="102">
        <f t="shared" si="16"/>
        <v>0</v>
      </c>
    </row>
    <row r="210" spans="1:10" ht="15.75" customHeight="1">
      <c r="A210" s="219" t="s">
        <v>256</v>
      </c>
      <c r="B210" s="219"/>
      <c r="C210" s="219"/>
      <c r="D210" s="219"/>
      <c r="E210" s="219"/>
      <c r="F210" s="98">
        <f>+F209*0.18</f>
        <v>2648222.7479999992</v>
      </c>
    </row>
    <row r="211" spans="1:10">
      <c r="A211" s="220" t="s">
        <v>257</v>
      </c>
      <c r="B211" s="221"/>
      <c r="C211" s="221"/>
      <c r="D211" s="221"/>
      <c r="E211" s="222"/>
      <c r="F211" s="98">
        <f>F209+F210</f>
        <v>17360571.347999994</v>
      </c>
    </row>
  </sheetData>
  <mergeCells count="6">
    <mergeCell ref="A211:E211"/>
    <mergeCell ref="A12:F13"/>
    <mergeCell ref="A14:F14"/>
    <mergeCell ref="A202:B202"/>
    <mergeCell ref="A209:E209"/>
    <mergeCell ref="A210:E2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2" manualBreakCount="2">
    <brk id="94" max="5" man="1"/>
    <brk id="140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08F8-6665-4D24-A107-BC3FC99A4D88}">
  <dimension ref="A7:S96"/>
  <sheetViews>
    <sheetView showGridLines="0" topLeftCell="A61" zoomScaleNormal="100" zoomScaleSheetLayoutView="100" zoomScalePageLayoutView="115" workbookViewId="0">
      <selection activeCell="P57" sqref="P57"/>
    </sheetView>
  </sheetViews>
  <sheetFormatPr baseColWidth="10" defaultColWidth="10.85546875" defaultRowHeight="15.75"/>
  <cols>
    <col min="1" max="1" width="8.140625" style="168" customWidth="1"/>
    <col min="2" max="2" width="59.5703125" style="46" customWidth="1"/>
    <col min="3" max="3" width="6.5703125" style="46" customWidth="1"/>
    <col min="4" max="4" width="9.5703125" style="46" customWidth="1"/>
    <col min="5" max="5" width="11.85546875" style="46" customWidth="1"/>
    <col min="6" max="6" width="16.7109375" style="46" customWidth="1"/>
    <col min="7" max="7" width="10.85546875" style="46"/>
    <col min="8" max="8" width="16.28515625" style="102" bestFit="1" customWidth="1"/>
    <col min="9" max="9" width="10.85546875" style="103"/>
    <col min="10" max="10" width="16.28515625" style="102" bestFit="1" customWidth="1"/>
    <col min="11" max="11" width="10.85546875" style="46"/>
    <col min="12" max="12" width="17.42578125" style="46" bestFit="1" customWidth="1"/>
    <col min="13" max="16" width="10.85546875" style="46"/>
    <col min="17" max="17" width="15.28515625" style="46" customWidth="1"/>
    <col min="18" max="16384" width="10.85546875" style="46"/>
  </cols>
  <sheetData>
    <row r="7" spans="1:19">
      <c r="A7" s="173"/>
      <c r="B7" s="47"/>
    </row>
    <row r="8" spans="1:19">
      <c r="B8" s="47"/>
      <c r="L8" s="102">
        <v>10108782.599999996</v>
      </c>
    </row>
    <row r="9" spans="1:19">
      <c r="A9" s="206" t="s">
        <v>262</v>
      </c>
    </row>
    <row r="10" spans="1:19">
      <c r="O10" s="169"/>
      <c r="P10" s="170" t="s">
        <v>266</v>
      </c>
      <c r="Q10" s="171">
        <v>8423985.5</v>
      </c>
      <c r="R10" s="169"/>
      <c r="S10" s="169"/>
    </row>
    <row r="11" spans="1:19">
      <c r="P11" s="170" t="s">
        <v>267</v>
      </c>
      <c r="Q11" s="171">
        <f>+L8-Q10</f>
        <v>1684797.0999999959</v>
      </c>
      <c r="R11" s="172">
        <f>+Q11/Q10</f>
        <v>0.19999999999999951</v>
      </c>
      <c r="S11" s="169"/>
    </row>
    <row r="12" spans="1:19">
      <c r="A12" s="163"/>
      <c r="B12" s="203"/>
      <c r="C12" s="203"/>
      <c r="D12" s="203"/>
      <c r="E12" s="226" t="s">
        <v>272</v>
      </c>
      <c r="F12" s="226"/>
      <c r="P12" s="173" t="s">
        <v>268</v>
      </c>
      <c r="Q12" s="152">
        <v>4963566</v>
      </c>
      <c r="R12" s="174">
        <f>+Q12/Q10</f>
        <v>0.58921825067244005</v>
      </c>
    </row>
    <row r="13" spans="1:19">
      <c r="A13" s="164"/>
      <c r="B13" s="204"/>
      <c r="C13" s="204"/>
      <c r="D13" s="204"/>
      <c r="E13" s="204"/>
      <c r="F13" s="204"/>
      <c r="P13" s="173" t="s">
        <v>269</v>
      </c>
      <c r="Q13" s="175">
        <f>SUM(Q10:Q12)</f>
        <v>15072348.599999996</v>
      </c>
    </row>
    <row r="14" spans="1:19" ht="23.25" customHeight="1">
      <c r="A14" s="232" t="s">
        <v>273</v>
      </c>
      <c r="B14" s="232"/>
      <c r="C14" s="232"/>
      <c r="D14" s="232"/>
      <c r="E14" s="232"/>
      <c r="F14" s="232"/>
      <c r="P14" s="168" t="s">
        <v>270</v>
      </c>
      <c r="Q14" s="102">
        <f>+Q10*(1+R11+R12)</f>
        <v>15072348.599999998</v>
      </c>
      <c r="R14" s="176"/>
    </row>
    <row r="15" spans="1:19" ht="5.25" hidden="1" customHeight="1">
      <c r="A15" s="59"/>
      <c r="B15" s="49"/>
      <c r="C15" s="48"/>
      <c r="D15" s="48"/>
      <c r="E15" s="48"/>
      <c r="F15" s="48"/>
      <c r="P15" s="168"/>
    </row>
    <row r="16" spans="1:19" ht="18.75" customHeight="1">
      <c r="A16" s="187" t="s">
        <v>0</v>
      </c>
      <c r="B16" s="188" t="s">
        <v>1</v>
      </c>
      <c r="C16" s="187" t="s">
        <v>2</v>
      </c>
      <c r="D16" s="181" t="s">
        <v>3</v>
      </c>
      <c r="E16" s="180" t="s">
        <v>4</v>
      </c>
      <c r="F16" s="180" t="s">
        <v>5</v>
      </c>
      <c r="I16" s="177">
        <f>1+R11+R12</f>
        <v>1.7892182506724397</v>
      </c>
      <c r="J16" s="102">
        <f>+H16*I16</f>
        <v>0</v>
      </c>
    </row>
    <row r="17" spans="1:10">
      <c r="A17" s="50"/>
      <c r="B17" s="51"/>
      <c r="C17" s="50"/>
      <c r="D17" s="99"/>
      <c r="E17" s="53"/>
      <c r="F17" s="53"/>
      <c r="I17" s="177">
        <f>+$I$16</f>
        <v>1.7892182506724397</v>
      </c>
      <c r="J17" s="102">
        <f t="shared" ref="J17:J39" si="0">+H17*I17</f>
        <v>0</v>
      </c>
    </row>
    <row r="18" spans="1:10">
      <c r="A18" s="50" t="s">
        <v>43</v>
      </c>
      <c r="B18" s="85" t="s">
        <v>302</v>
      </c>
      <c r="C18" s="50"/>
      <c r="D18" s="99"/>
      <c r="E18" s="53"/>
      <c r="F18" s="53"/>
      <c r="I18" s="177">
        <f t="shared" ref="I18:I41" si="1">+$I$16</f>
        <v>1.7892182506724397</v>
      </c>
      <c r="J18" s="102">
        <f t="shared" si="0"/>
        <v>0</v>
      </c>
    </row>
    <row r="19" spans="1:10">
      <c r="A19" s="50">
        <v>1</v>
      </c>
      <c r="B19" s="85" t="s">
        <v>10</v>
      </c>
      <c r="C19" s="53"/>
      <c r="D19" s="99"/>
      <c r="E19" s="56"/>
      <c r="F19" s="56"/>
      <c r="I19" s="177">
        <f t="shared" si="1"/>
        <v>1.7892182506724397</v>
      </c>
      <c r="J19" s="102">
        <f t="shared" si="0"/>
        <v>0</v>
      </c>
    </row>
    <row r="20" spans="1:10">
      <c r="A20" s="146" t="s">
        <v>6</v>
      </c>
      <c r="B20" s="95" t="s">
        <v>12</v>
      </c>
      <c r="C20" s="59" t="s">
        <v>11</v>
      </c>
      <c r="D20" s="94">
        <v>1</v>
      </c>
      <c r="E20" s="61">
        <f>+J20</f>
        <v>357843.65013448795</v>
      </c>
      <c r="F20" s="61">
        <f t="shared" ref="F20" si="2">+E20*D20</f>
        <v>357843.65013448795</v>
      </c>
      <c r="H20" s="102">
        <v>200000</v>
      </c>
      <c r="I20" s="177">
        <f t="shared" si="1"/>
        <v>1.7892182506724397</v>
      </c>
      <c r="J20" s="102">
        <f t="shared" si="0"/>
        <v>357843.65013448795</v>
      </c>
    </row>
    <row r="21" spans="1:10">
      <c r="A21" s="146"/>
      <c r="B21" s="212" t="s">
        <v>9</v>
      </c>
      <c r="C21" s="59"/>
      <c r="D21" s="94"/>
      <c r="E21" s="61"/>
      <c r="F21" s="56">
        <f>SUM(F20:F20)</f>
        <v>357843.65013448795</v>
      </c>
      <c r="I21" s="177">
        <f t="shared" si="1"/>
        <v>1.7892182506724397</v>
      </c>
      <c r="J21" s="102">
        <f t="shared" si="0"/>
        <v>0</v>
      </c>
    </row>
    <row r="22" spans="1:10">
      <c r="A22" s="149" t="s">
        <v>282</v>
      </c>
      <c r="B22" s="207" t="s">
        <v>303</v>
      </c>
      <c r="C22" s="59"/>
      <c r="D22" s="94"/>
      <c r="E22" s="61"/>
      <c r="F22" s="64"/>
      <c r="I22" s="177">
        <f t="shared" si="1"/>
        <v>1.7892182506724397</v>
      </c>
      <c r="J22" s="102">
        <f t="shared" si="0"/>
        <v>0</v>
      </c>
    </row>
    <row r="23" spans="1:10">
      <c r="A23" s="150">
        <v>1</v>
      </c>
      <c r="B23" s="85" t="s">
        <v>25</v>
      </c>
      <c r="C23" s="59"/>
      <c r="D23" s="94"/>
      <c r="E23" s="66"/>
      <c r="F23" s="67"/>
      <c r="I23" s="177">
        <f t="shared" si="1"/>
        <v>1.7892182506724397</v>
      </c>
      <c r="J23" s="102">
        <f t="shared" si="0"/>
        <v>0</v>
      </c>
    </row>
    <row r="24" spans="1:10">
      <c r="A24" s="76" t="s">
        <v>6</v>
      </c>
      <c r="B24" s="95" t="s">
        <v>26</v>
      </c>
      <c r="C24" s="59" t="s">
        <v>2</v>
      </c>
      <c r="D24" s="94">
        <v>2</v>
      </c>
      <c r="E24" s="66">
        <f>65560.5351411395/2</f>
        <v>32780.267570569747</v>
      </c>
      <c r="F24" s="67">
        <f t="shared" ref="F24" si="3">+E24*D24</f>
        <v>65560.535141139495</v>
      </c>
      <c r="I24" s="177">
        <f t="shared" si="1"/>
        <v>1.7892182506724397</v>
      </c>
      <c r="J24" s="102">
        <f t="shared" si="0"/>
        <v>0</v>
      </c>
    </row>
    <row r="25" spans="1:10">
      <c r="A25" s="76" t="s">
        <v>20</v>
      </c>
      <c r="B25" s="95" t="s">
        <v>34</v>
      </c>
      <c r="C25" s="59" t="s">
        <v>2</v>
      </c>
      <c r="D25" s="94">
        <v>3</v>
      </c>
      <c r="E25" s="147">
        <f>65560.5351411395/3</f>
        <v>21853.511713713164</v>
      </c>
      <c r="F25" s="67">
        <f t="shared" ref="F25:F26" si="4">+D25*E25</f>
        <v>65560.535141139495</v>
      </c>
      <c r="I25" s="177">
        <f t="shared" si="1"/>
        <v>1.7892182506724397</v>
      </c>
      <c r="J25" s="102">
        <f t="shared" si="0"/>
        <v>0</v>
      </c>
    </row>
    <row r="26" spans="1:10">
      <c r="A26" s="76" t="s">
        <v>94</v>
      </c>
      <c r="B26" s="95" t="s">
        <v>27</v>
      </c>
      <c r="C26" s="59" t="s">
        <v>2</v>
      </c>
      <c r="D26" s="94">
        <v>4</v>
      </c>
      <c r="E26" s="147">
        <f>95439.5853182439/4</f>
        <v>23859.896329560976</v>
      </c>
      <c r="F26" s="67">
        <f t="shared" si="4"/>
        <v>95439.585318243902</v>
      </c>
      <c r="I26" s="177">
        <f t="shared" si="1"/>
        <v>1.7892182506724397</v>
      </c>
      <c r="J26" s="102">
        <f t="shared" si="0"/>
        <v>0</v>
      </c>
    </row>
    <row r="27" spans="1:10">
      <c r="A27" s="150">
        <v>2</v>
      </c>
      <c r="B27" s="85" t="s">
        <v>28</v>
      </c>
      <c r="C27" s="59"/>
      <c r="D27" s="94"/>
      <c r="E27" s="66"/>
      <c r="F27" s="67"/>
      <c r="I27" s="177">
        <f t="shared" si="1"/>
        <v>1.7892182506724397</v>
      </c>
      <c r="J27" s="102">
        <f t="shared" si="0"/>
        <v>0</v>
      </c>
    </row>
    <row r="28" spans="1:10">
      <c r="A28" s="76" t="s">
        <v>7</v>
      </c>
      <c r="B28" s="95" t="s">
        <v>29</v>
      </c>
      <c r="C28" s="59" t="s">
        <v>2</v>
      </c>
      <c r="D28" s="94">
        <v>3</v>
      </c>
      <c r="E28" s="66">
        <f>+J28</f>
        <v>8071.1635287833751</v>
      </c>
      <c r="F28" s="67">
        <f>+E28*D28</f>
        <v>24213.490586350126</v>
      </c>
      <c r="H28" s="102">
        <v>4511</v>
      </c>
      <c r="I28" s="177">
        <f t="shared" si="1"/>
        <v>1.7892182506724397</v>
      </c>
      <c r="J28" s="102">
        <f t="shared" si="0"/>
        <v>8071.1635287833751</v>
      </c>
    </row>
    <row r="29" spans="1:10">
      <c r="A29" s="76" t="s">
        <v>8</v>
      </c>
      <c r="B29" s="95" t="s">
        <v>30</v>
      </c>
      <c r="C29" s="59" t="s">
        <v>2</v>
      </c>
      <c r="D29" s="94">
        <v>4</v>
      </c>
      <c r="E29" s="66">
        <f t="shared" ref="E29:E32" si="5">+J29</f>
        <v>8679.497734012004</v>
      </c>
      <c r="F29" s="67">
        <f t="shared" ref="F29:F32" si="6">+E29*D29</f>
        <v>34717.990936048016</v>
      </c>
      <c r="H29" s="102">
        <v>4851</v>
      </c>
      <c r="I29" s="177">
        <f t="shared" si="1"/>
        <v>1.7892182506724397</v>
      </c>
      <c r="J29" s="102">
        <f t="shared" si="0"/>
        <v>8679.497734012004</v>
      </c>
    </row>
    <row r="30" spans="1:10">
      <c r="A30" s="150">
        <v>8</v>
      </c>
      <c r="B30" s="85" t="s">
        <v>31</v>
      </c>
      <c r="C30" s="59"/>
      <c r="D30" s="94"/>
      <c r="E30" s="66"/>
      <c r="F30" s="67"/>
      <c r="I30" s="177">
        <f t="shared" si="1"/>
        <v>1.7892182506724397</v>
      </c>
      <c r="J30" s="102">
        <f t="shared" si="0"/>
        <v>0</v>
      </c>
    </row>
    <row r="31" spans="1:10">
      <c r="A31" s="76" t="s">
        <v>13</v>
      </c>
      <c r="B31" s="95" t="s">
        <v>32</v>
      </c>
      <c r="C31" s="59" t="s">
        <v>2</v>
      </c>
      <c r="D31" s="94">
        <v>4</v>
      </c>
      <c r="E31" s="66">
        <f t="shared" si="5"/>
        <v>128823.71404841566</v>
      </c>
      <c r="F31" s="67">
        <f t="shared" si="6"/>
        <v>515294.85619366262</v>
      </c>
      <c r="H31" s="102">
        <v>72000</v>
      </c>
      <c r="I31" s="177">
        <f t="shared" si="1"/>
        <v>1.7892182506724397</v>
      </c>
      <c r="J31" s="102">
        <f t="shared" si="0"/>
        <v>128823.71404841566</v>
      </c>
    </row>
    <row r="32" spans="1:10">
      <c r="A32" s="76" t="s">
        <v>201</v>
      </c>
      <c r="B32" s="95" t="s">
        <v>33</v>
      </c>
      <c r="C32" s="59" t="s">
        <v>2</v>
      </c>
      <c r="D32" s="94">
        <v>17</v>
      </c>
      <c r="E32" s="66">
        <f t="shared" si="5"/>
        <v>23954.053940002621</v>
      </c>
      <c r="F32" s="67">
        <f t="shared" si="6"/>
        <v>407218.91698004457</v>
      </c>
      <c r="H32" s="102">
        <v>13388</v>
      </c>
      <c r="I32" s="177">
        <f t="shared" si="1"/>
        <v>1.7892182506724397</v>
      </c>
      <c r="J32" s="102">
        <f t="shared" si="0"/>
        <v>23954.053940002621</v>
      </c>
    </row>
    <row r="33" spans="1:10" ht="15.95" customHeight="1">
      <c r="A33" s="75"/>
      <c r="B33" s="62" t="s">
        <v>254</v>
      </c>
      <c r="C33" s="76"/>
      <c r="D33" s="101"/>
      <c r="E33" s="78"/>
      <c r="F33" s="79">
        <f>SUM(F24:F32)</f>
        <v>1208005.9102966283</v>
      </c>
      <c r="I33" s="177">
        <f t="shared" si="1"/>
        <v>1.7892182506724397</v>
      </c>
      <c r="J33" s="102">
        <f t="shared" si="0"/>
        <v>0</v>
      </c>
    </row>
    <row r="34" spans="1:10" ht="15.95" customHeight="1">
      <c r="A34" s="208"/>
      <c r="B34" s="81"/>
      <c r="C34" s="81"/>
      <c r="D34" s="81"/>
      <c r="E34" s="81"/>
      <c r="F34" s="81"/>
      <c r="I34" s="177">
        <f t="shared" si="1"/>
        <v>1.7892182506724397</v>
      </c>
      <c r="J34" s="102">
        <f t="shared" si="0"/>
        <v>0</v>
      </c>
    </row>
    <row r="35" spans="1:10" ht="15.95" customHeight="1">
      <c r="A35" s="188"/>
      <c r="B35" s="182" t="s">
        <v>45</v>
      </c>
      <c r="C35" s="183"/>
      <c r="D35" s="183"/>
      <c r="E35" s="183"/>
      <c r="F35" s="184">
        <f>+F33+F21</f>
        <v>1565849.5604311163</v>
      </c>
      <c r="I35" s="177">
        <f t="shared" si="1"/>
        <v>1.7892182506724397</v>
      </c>
      <c r="J35" s="102">
        <f t="shared" si="0"/>
        <v>0</v>
      </c>
    </row>
    <row r="36" spans="1:10" ht="15.95" customHeight="1">
      <c r="A36" s="59"/>
      <c r="B36" s="85"/>
      <c r="C36" s="59"/>
      <c r="D36" s="86"/>
      <c r="E36" s="61"/>
      <c r="F36" s="61"/>
      <c r="I36" s="177">
        <f t="shared" si="1"/>
        <v>1.7892182506724397</v>
      </c>
      <c r="J36" s="102">
        <f t="shared" si="0"/>
        <v>0</v>
      </c>
    </row>
    <row r="37" spans="1:10">
      <c r="A37" s="50" t="s">
        <v>283</v>
      </c>
      <c r="B37" s="85" t="s">
        <v>51</v>
      </c>
      <c r="C37" s="59"/>
      <c r="D37" s="86"/>
      <c r="E37" s="61"/>
      <c r="F37" s="61"/>
      <c r="I37" s="177">
        <f t="shared" si="1"/>
        <v>1.7892182506724397</v>
      </c>
      <c r="J37" s="102">
        <f t="shared" si="0"/>
        <v>0</v>
      </c>
    </row>
    <row r="38" spans="1:10">
      <c r="A38" s="50">
        <v>1</v>
      </c>
      <c r="B38" s="87" t="s">
        <v>295</v>
      </c>
      <c r="C38" s="59"/>
      <c r="D38" s="86"/>
      <c r="E38" s="61"/>
      <c r="F38" s="61"/>
      <c r="I38" s="177">
        <f t="shared" si="1"/>
        <v>1.7892182506724397</v>
      </c>
      <c r="J38" s="102">
        <f t="shared" si="0"/>
        <v>0</v>
      </c>
    </row>
    <row r="39" spans="1:10">
      <c r="A39" s="59" t="s">
        <v>6</v>
      </c>
      <c r="B39" s="88" t="s">
        <v>54</v>
      </c>
      <c r="C39" s="59" t="s">
        <v>46</v>
      </c>
      <c r="D39" s="86">
        <v>1</v>
      </c>
      <c r="E39" s="61">
        <v>2147061.9008069276</v>
      </c>
      <c r="F39" s="61">
        <f>+E39*D39</f>
        <v>2147061.9008069276</v>
      </c>
      <c r="I39" s="177">
        <f t="shared" si="1"/>
        <v>1.7892182506724397</v>
      </c>
      <c r="J39" s="102">
        <f t="shared" si="0"/>
        <v>0</v>
      </c>
    </row>
    <row r="40" spans="1:10">
      <c r="A40" s="50">
        <v>2</v>
      </c>
      <c r="B40" s="85" t="s">
        <v>296</v>
      </c>
      <c r="C40" s="59"/>
      <c r="D40" s="86"/>
      <c r="E40" s="91"/>
      <c r="F40" s="74"/>
      <c r="I40" s="177"/>
    </row>
    <row r="41" spans="1:10">
      <c r="A41" s="59" t="s">
        <v>6</v>
      </c>
      <c r="B41" s="88" t="s">
        <v>56</v>
      </c>
      <c r="C41" s="59" t="s">
        <v>46</v>
      </c>
      <c r="D41" s="86">
        <v>1</v>
      </c>
      <c r="E41" s="166">
        <v>2028608.4957394088</v>
      </c>
      <c r="F41" s="67">
        <f t="shared" ref="F41:F48" si="7">+D41*E41</f>
        <v>2028608.4957394088</v>
      </c>
      <c r="H41" s="102">
        <v>1200000</v>
      </c>
      <c r="I41" s="177">
        <f t="shared" si="1"/>
        <v>1.7892182506724397</v>
      </c>
      <c r="J41" s="102">
        <f>+H41*I41</f>
        <v>2147061.9008069276</v>
      </c>
    </row>
    <row r="42" spans="1:10">
      <c r="A42" s="59" t="s">
        <v>20</v>
      </c>
      <c r="B42" s="95" t="s">
        <v>57</v>
      </c>
      <c r="C42" s="59" t="s">
        <v>58</v>
      </c>
      <c r="D42" s="94">
        <v>1</v>
      </c>
      <c r="E42" s="166">
        <v>1431374.6005379518</v>
      </c>
      <c r="F42" s="67">
        <f t="shared" si="7"/>
        <v>1431374.6005379518</v>
      </c>
      <c r="I42" s="177">
        <f t="shared" ref="I42:I72" si="8">+$I$16</f>
        <v>1.7892182506724397</v>
      </c>
      <c r="J42" s="102">
        <f t="shared" ref="J42:J72" si="9">+H42*I42</f>
        <v>0</v>
      </c>
    </row>
    <row r="43" spans="1:10">
      <c r="A43" s="50">
        <v>3</v>
      </c>
      <c r="B43" s="85" t="s">
        <v>297</v>
      </c>
      <c r="C43" s="59" t="s">
        <v>18</v>
      </c>
      <c r="D43" s="94"/>
      <c r="E43" s="91"/>
      <c r="F43" s="74"/>
      <c r="I43" s="177">
        <f t="shared" si="8"/>
        <v>1.7892182506724397</v>
      </c>
      <c r="J43" s="102">
        <f t="shared" si="9"/>
        <v>0</v>
      </c>
    </row>
    <row r="44" spans="1:10">
      <c r="A44" s="59" t="s">
        <v>13</v>
      </c>
      <c r="B44" s="95" t="s">
        <v>26</v>
      </c>
      <c r="C44" s="59" t="s">
        <v>46</v>
      </c>
      <c r="D44" s="94">
        <v>9</v>
      </c>
      <c r="E44" s="166">
        <f>262242.140564558/9</f>
        <v>29138.015618284218</v>
      </c>
      <c r="F44" s="67">
        <f t="shared" si="7"/>
        <v>262242.14056455798</v>
      </c>
      <c r="I44" s="177">
        <f t="shared" si="8"/>
        <v>1.7892182506724397</v>
      </c>
      <c r="J44" s="102">
        <f t="shared" si="9"/>
        <v>0</v>
      </c>
    </row>
    <row r="45" spans="1:10">
      <c r="A45" s="59" t="s">
        <v>201</v>
      </c>
      <c r="B45" s="95" t="s">
        <v>59</v>
      </c>
      <c r="C45" s="59" t="s">
        <v>46</v>
      </c>
      <c r="D45" s="94">
        <v>4</v>
      </c>
      <c r="E45" s="166">
        <f>131121.070282279/4</f>
        <v>32780.267570569747</v>
      </c>
      <c r="F45" s="67">
        <f t="shared" si="7"/>
        <v>131121.07028227899</v>
      </c>
      <c r="I45" s="177">
        <f t="shared" si="8"/>
        <v>1.7892182506724397</v>
      </c>
      <c r="J45" s="102">
        <f t="shared" si="9"/>
        <v>0</v>
      </c>
    </row>
    <row r="46" spans="1:10">
      <c r="A46" s="59" t="s">
        <v>203</v>
      </c>
      <c r="B46" s="95" t="s">
        <v>34</v>
      </c>
      <c r="C46" s="59" t="s">
        <v>46</v>
      </c>
      <c r="D46" s="94">
        <v>1</v>
      </c>
      <c r="E46" s="166">
        <v>131121.07028227905</v>
      </c>
      <c r="F46" s="67">
        <f t="shared" si="7"/>
        <v>131121.07028227905</v>
      </c>
      <c r="I46" s="177">
        <f t="shared" si="8"/>
        <v>1.7892182506724397</v>
      </c>
      <c r="J46" s="102">
        <f t="shared" si="9"/>
        <v>0</v>
      </c>
    </row>
    <row r="47" spans="1:10">
      <c r="A47" s="59" t="s">
        <v>284</v>
      </c>
      <c r="B47" s="95" t="s">
        <v>62</v>
      </c>
      <c r="C47" s="59" t="s">
        <v>46</v>
      </c>
      <c r="D47" s="94">
        <v>1</v>
      </c>
      <c r="E47" s="166">
        <v>93039.349034966857</v>
      </c>
      <c r="F47" s="67">
        <f t="shared" si="7"/>
        <v>93039.349034966857</v>
      </c>
      <c r="I47" s="177">
        <f t="shared" si="8"/>
        <v>1.7892182506724397</v>
      </c>
      <c r="J47" s="102">
        <f t="shared" si="9"/>
        <v>0</v>
      </c>
    </row>
    <row r="48" spans="1:10">
      <c r="A48" s="59" t="s">
        <v>285</v>
      </c>
      <c r="B48" s="95" t="s">
        <v>27</v>
      </c>
      <c r="C48" s="59" t="s">
        <v>46</v>
      </c>
      <c r="D48" s="94">
        <v>22</v>
      </c>
      <c r="E48" s="166">
        <f>381758.341272976/22</f>
        <v>17352.651876044365</v>
      </c>
      <c r="F48" s="67">
        <f t="shared" si="7"/>
        <v>381758.34127297602</v>
      </c>
      <c r="I48" s="177">
        <f t="shared" si="8"/>
        <v>1.7892182506724397</v>
      </c>
      <c r="J48" s="102">
        <f t="shared" si="9"/>
        <v>0</v>
      </c>
    </row>
    <row r="49" spans="1:10">
      <c r="A49" s="59" t="s">
        <v>286</v>
      </c>
      <c r="B49" s="95" t="s">
        <v>65</v>
      </c>
      <c r="C49" s="59" t="s">
        <v>46</v>
      </c>
      <c r="D49" s="94">
        <v>9</v>
      </c>
      <c r="E49" s="166">
        <f>381758.341272976/9</f>
        <v>42417.593474775116</v>
      </c>
      <c r="F49" s="67">
        <f t="shared" ref="F49" si="10">+D49*E49</f>
        <v>381758.34127297602</v>
      </c>
      <c r="I49" s="177">
        <f t="shared" si="8"/>
        <v>1.7892182506724397</v>
      </c>
      <c r="J49" s="102">
        <f t="shared" si="9"/>
        <v>0</v>
      </c>
    </row>
    <row r="50" spans="1:10">
      <c r="A50" s="50" t="s">
        <v>66</v>
      </c>
      <c r="B50" s="85" t="s">
        <v>298</v>
      </c>
      <c r="C50" s="59" t="s">
        <v>18</v>
      </c>
      <c r="D50" s="94"/>
      <c r="E50" s="61"/>
      <c r="F50" s="61"/>
      <c r="I50" s="177">
        <f t="shared" si="8"/>
        <v>1.7892182506724397</v>
      </c>
      <c r="J50" s="102">
        <f t="shared" si="9"/>
        <v>0</v>
      </c>
    </row>
    <row r="51" spans="1:10">
      <c r="A51" s="59" t="s">
        <v>287</v>
      </c>
      <c r="B51" s="95" t="s">
        <v>29</v>
      </c>
      <c r="C51" s="59" t="s">
        <v>46</v>
      </c>
      <c r="D51" s="94">
        <v>8</v>
      </c>
      <c r="E51" s="61">
        <f>+J51</f>
        <v>8071.1635287833751</v>
      </c>
      <c r="F51" s="61">
        <f>+E51*D51</f>
        <v>64569.308230267001</v>
      </c>
      <c r="H51" s="102">
        <v>4511</v>
      </c>
      <c r="I51" s="177">
        <f t="shared" si="8"/>
        <v>1.7892182506724397</v>
      </c>
      <c r="J51" s="102">
        <f t="shared" si="9"/>
        <v>8071.1635287833751</v>
      </c>
    </row>
    <row r="52" spans="1:10">
      <c r="A52" s="59" t="s">
        <v>288</v>
      </c>
      <c r="B52" s="95" t="s">
        <v>69</v>
      </c>
      <c r="C52" s="59" t="s">
        <v>46</v>
      </c>
      <c r="D52" s="94">
        <v>1</v>
      </c>
      <c r="E52" s="61">
        <f t="shared" ref="E52:E66" si="11">+J52</f>
        <v>8071.1635287833751</v>
      </c>
      <c r="F52" s="61">
        <f t="shared" ref="F52:F68" si="12">+E52*D52</f>
        <v>8071.1635287833751</v>
      </c>
      <c r="H52" s="102">
        <v>4511</v>
      </c>
      <c r="I52" s="177">
        <f t="shared" si="8"/>
        <v>1.7892182506724397</v>
      </c>
      <c r="J52" s="102">
        <f t="shared" si="9"/>
        <v>8071.1635287833751</v>
      </c>
    </row>
    <row r="53" spans="1:10">
      <c r="A53" s="59" t="s">
        <v>289</v>
      </c>
      <c r="B53" s="211" t="s">
        <v>30</v>
      </c>
      <c r="C53" s="185" t="s">
        <v>46</v>
      </c>
      <c r="D53" s="186">
        <v>22</v>
      </c>
      <c r="E53" s="189">
        <f t="shared" si="11"/>
        <v>8776.115519548317</v>
      </c>
      <c r="F53" s="189">
        <f t="shared" si="12"/>
        <v>193074.54143006296</v>
      </c>
      <c r="H53" s="102">
        <v>4905</v>
      </c>
      <c r="I53" s="177">
        <f t="shared" si="8"/>
        <v>1.7892182506724397</v>
      </c>
      <c r="J53" s="102">
        <f t="shared" si="9"/>
        <v>8776.115519548317</v>
      </c>
    </row>
    <row r="54" spans="1:10">
      <c r="A54" s="199"/>
      <c r="B54" s="198"/>
      <c r="C54" s="199"/>
      <c r="D54" s="200"/>
      <c r="E54" s="201"/>
      <c r="F54" s="201"/>
      <c r="I54" s="177"/>
    </row>
    <row r="55" spans="1:10">
      <c r="A55" s="191"/>
      <c r="B55" s="190"/>
      <c r="C55" s="191"/>
      <c r="D55" s="192"/>
      <c r="E55" s="193"/>
      <c r="F55" s="193"/>
      <c r="I55" s="177"/>
    </row>
    <row r="56" spans="1:10">
      <c r="A56" s="191"/>
      <c r="B56" s="190"/>
      <c r="C56" s="191"/>
      <c r="D56" s="192"/>
      <c r="E56" s="193"/>
      <c r="F56" s="193"/>
      <c r="I56" s="177"/>
    </row>
    <row r="57" spans="1:10">
      <c r="A57" s="191"/>
      <c r="B57" s="190"/>
      <c r="C57" s="191"/>
      <c r="D57" s="192"/>
      <c r="E57" s="193"/>
      <c r="F57" s="193"/>
      <c r="I57" s="177"/>
    </row>
    <row r="58" spans="1:10">
      <c r="A58" s="191"/>
      <c r="B58" s="190"/>
      <c r="C58" s="191"/>
      <c r="D58" s="192"/>
      <c r="E58" s="193"/>
      <c r="F58" s="193"/>
      <c r="I58" s="177"/>
    </row>
    <row r="59" spans="1:10">
      <c r="A59" s="191"/>
      <c r="B59" s="190"/>
      <c r="C59" s="191"/>
      <c r="D59" s="192"/>
      <c r="E59" s="193"/>
      <c r="F59" s="193"/>
      <c r="I59" s="177">
        <f t="shared" si="8"/>
        <v>1.7892182506724397</v>
      </c>
      <c r="J59" s="102">
        <f t="shared" si="9"/>
        <v>0</v>
      </c>
    </row>
    <row r="60" spans="1:10">
      <c r="A60" s="202" t="s">
        <v>274</v>
      </c>
      <c r="B60" s="190"/>
      <c r="C60" s="191"/>
      <c r="D60" s="192"/>
      <c r="E60" s="193"/>
      <c r="F60" s="193"/>
      <c r="I60" s="177"/>
    </row>
    <row r="61" spans="1:10">
      <c r="A61" s="195"/>
      <c r="B61" s="194"/>
      <c r="C61" s="195"/>
      <c r="D61" s="196"/>
      <c r="E61" s="197"/>
      <c r="F61" s="197"/>
      <c r="I61" s="177"/>
    </row>
    <row r="62" spans="1:10">
      <c r="A62" s="50">
        <v>5</v>
      </c>
      <c r="B62" s="87" t="s">
        <v>299</v>
      </c>
      <c r="C62" s="59" t="s">
        <v>18</v>
      </c>
      <c r="D62" s="94"/>
      <c r="E62" s="61"/>
      <c r="F62" s="61"/>
      <c r="I62" s="177">
        <f t="shared" si="8"/>
        <v>1.7892182506724397</v>
      </c>
      <c r="J62" s="102">
        <f t="shared" si="9"/>
        <v>0</v>
      </c>
    </row>
    <row r="63" spans="1:10">
      <c r="A63" s="59" t="s">
        <v>290</v>
      </c>
      <c r="B63" s="88" t="s">
        <v>96</v>
      </c>
      <c r="C63" s="59" t="s">
        <v>46</v>
      </c>
      <c r="D63" s="94">
        <v>16</v>
      </c>
      <c r="E63" s="61">
        <f t="shared" si="11"/>
        <v>11629.918629370857</v>
      </c>
      <c r="F63" s="61">
        <f t="shared" si="12"/>
        <v>186078.69806993371</v>
      </c>
      <c r="H63" s="102">
        <v>6500</v>
      </c>
      <c r="I63" s="177">
        <f t="shared" si="8"/>
        <v>1.7892182506724397</v>
      </c>
      <c r="J63" s="102">
        <f t="shared" si="9"/>
        <v>11629.918629370857</v>
      </c>
    </row>
    <row r="64" spans="1:10">
      <c r="A64" s="59" t="s">
        <v>291</v>
      </c>
      <c r="B64" s="88" t="s">
        <v>74</v>
      </c>
      <c r="C64" s="59" t="s">
        <v>46</v>
      </c>
      <c r="D64" s="94">
        <v>6</v>
      </c>
      <c r="E64" s="61">
        <f t="shared" si="11"/>
        <v>23954.053940002621</v>
      </c>
      <c r="F64" s="61">
        <f t="shared" si="12"/>
        <v>143724.32364001573</v>
      </c>
      <c r="H64" s="102">
        <v>13388</v>
      </c>
      <c r="I64" s="177">
        <f t="shared" si="8"/>
        <v>1.7892182506724397</v>
      </c>
      <c r="J64" s="102">
        <f t="shared" si="9"/>
        <v>23954.053940002621</v>
      </c>
    </row>
    <row r="65" spans="1:10">
      <c r="A65" s="59" t="s">
        <v>292</v>
      </c>
      <c r="B65" s="88" t="s">
        <v>76</v>
      </c>
      <c r="C65" s="59" t="s">
        <v>46</v>
      </c>
      <c r="D65" s="94">
        <v>3</v>
      </c>
      <c r="E65" s="61">
        <f t="shared" si="11"/>
        <v>33100.537637440131</v>
      </c>
      <c r="F65" s="61">
        <f t="shared" si="12"/>
        <v>99301.612912320386</v>
      </c>
      <c r="H65" s="102">
        <v>18500</v>
      </c>
      <c r="I65" s="177">
        <f t="shared" si="8"/>
        <v>1.7892182506724397</v>
      </c>
      <c r="J65" s="102">
        <f t="shared" si="9"/>
        <v>33100.537637440131</v>
      </c>
    </row>
    <row r="66" spans="1:10">
      <c r="A66" s="59" t="s">
        <v>293</v>
      </c>
      <c r="B66" s="88" t="s">
        <v>78</v>
      </c>
      <c r="C66" s="59" t="s">
        <v>46</v>
      </c>
      <c r="D66" s="94">
        <v>3</v>
      </c>
      <c r="E66" s="61">
        <f t="shared" si="11"/>
        <v>22415.326244424323</v>
      </c>
      <c r="F66" s="61">
        <f t="shared" si="12"/>
        <v>67245.978733272961</v>
      </c>
      <c r="H66" s="102">
        <v>12528</v>
      </c>
      <c r="I66" s="177">
        <f t="shared" si="8"/>
        <v>1.7892182506724397</v>
      </c>
      <c r="J66" s="102">
        <f t="shared" si="9"/>
        <v>22415.326244424323</v>
      </c>
    </row>
    <row r="67" spans="1:10">
      <c r="A67" s="50">
        <v>6</v>
      </c>
      <c r="B67" s="87" t="s">
        <v>300</v>
      </c>
      <c r="C67" s="59"/>
      <c r="D67" s="94"/>
      <c r="E67" s="61"/>
      <c r="F67" s="61"/>
      <c r="I67" s="177">
        <f t="shared" si="8"/>
        <v>1.7892182506724397</v>
      </c>
      <c r="J67" s="102">
        <f t="shared" si="9"/>
        <v>0</v>
      </c>
    </row>
    <row r="68" spans="1:10" ht="31.5">
      <c r="A68" s="59" t="s">
        <v>294</v>
      </c>
      <c r="B68" s="95" t="s">
        <v>82</v>
      </c>
      <c r="C68" s="59" t="s">
        <v>14</v>
      </c>
      <c r="D68" s="94">
        <v>60</v>
      </c>
      <c r="E68" s="61">
        <f>369554.083585139/60</f>
        <v>6159.2347264189839</v>
      </c>
      <c r="F68" s="61">
        <f t="shared" si="12"/>
        <v>369554.08358513901</v>
      </c>
      <c r="I68" s="177">
        <f t="shared" si="8"/>
        <v>1.7892182506724397</v>
      </c>
      <c r="J68" s="102">
        <f t="shared" si="9"/>
        <v>0</v>
      </c>
    </row>
    <row r="69" spans="1:10">
      <c r="A69" s="50">
        <v>7</v>
      </c>
      <c r="B69" s="87" t="s">
        <v>301</v>
      </c>
      <c r="C69" s="59"/>
      <c r="D69" s="94"/>
      <c r="E69" s="73"/>
      <c r="F69" s="74"/>
      <c r="I69" s="177">
        <f t="shared" si="8"/>
        <v>1.7892182506724397</v>
      </c>
      <c r="J69" s="102">
        <f t="shared" si="9"/>
        <v>0</v>
      </c>
    </row>
    <row r="70" spans="1:10">
      <c r="A70" s="209" t="s">
        <v>19</v>
      </c>
      <c r="B70" s="88" t="s">
        <v>86</v>
      </c>
      <c r="C70" s="59" t="s">
        <v>87</v>
      </c>
      <c r="D70" s="94">
        <v>1</v>
      </c>
      <c r="E70" s="147">
        <v>988374.89698095969</v>
      </c>
      <c r="F70" s="67">
        <f t="shared" ref="F70:F73" si="13">D70*E70</f>
        <v>988374.89698095969</v>
      </c>
      <c r="I70" s="177">
        <f t="shared" si="8"/>
        <v>1.7892182506724397</v>
      </c>
      <c r="J70" s="102">
        <f t="shared" si="9"/>
        <v>0</v>
      </c>
    </row>
    <row r="71" spans="1:10">
      <c r="A71" s="51">
        <v>8</v>
      </c>
      <c r="B71" s="87" t="s">
        <v>89</v>
      </c>
      <c r="C71" s="59"/>
      <c r="D71" s="94"/>
      <c r="E71" s="73"/>
      <c r="F71" s="74"/>
      <c r="I71" s="177">
        <f t="shared" si="8"/>
        <v>1.7892182506724397</v>
      </c>
      <c r="J71" s="102">
        <f t="shared" si="9"/>
        <v>0</v>
      </c>
    </row>
    <row r="72" spans="1:10">
      <c r="A72" s="209" t="s">
        <v>21</v>
      </c>
      <c r="B72" s="88" t="s">
        <v>91</v>
      </c>
      <c r="C72" s="59" t="s">
        <v>87</v>
      </c>
      <c r="D72" s="94">
        <v>4</v>
      </c>
      <c r="E72" s="147">
        <f>1490143.26319954/4</f>
        <v>372535.81579988502</v>
      </c>
      <c r="F72" s="67">
        <f t="shared" si="13"/>
        <v>1490143.2631995401</v>
      </c>
      <c r="I72" s="177">
        <f t="shared" si="8"/>
        <v>1.7892182506724397</v>
      </c>
      <c r="J72" s="102">
        <f t="shared" si="9"/>
        <v>0</v>
      </c>
    </row>
    <row r="73" spans="1:10">
      <c r="A73" s="209" t="s">
        <v>22</v>
      </c>
      <c r="B73" s="88" t="s">
        <v>95</v>
      </c>
      <c r="C73" s="59" t="s">
        <v>87</v>
      </c>
      <c r="D73" s="94">
        <v>5</v>
      </c>
      <c r="E73" s="147">
        <f>2908275.85946426/5</f>
        <v>581655.17189285194</v>
      </c>
      <c r="F73" s="67">
        <f t="shared" si="13"/>
        <v>2908275.8594642598</v>
      </c>
      <c r="I73" s="177">
        <f t="shared" ref="I73:I81" si="14">+$I$16</f>
        <v>1.7892182506724397</v>
      </c>
      <c r="J73" s="102">
        <f t="shared" ref="J73:J78" si="15">+H73*I73</f>
        <v>0</v>
      </c>
    </row>
    <row r="74" spans="1:10">
      <c r="A74" s="75"/>
      <c r="B74" s="62" t="s">
        <v>254</v>
      </c>
      <c r="C74" s="76"/>
      <c r="D74" s="101"/>
      <c r="E74" s="78"/>
      <c r="F74" s="79">
        <f>SUM(F38:F73)</f>
        <v>13506499.039568879</v>
      </c>
      <c r="I74" s="177">
        <f t="shared" si="14"/>
        <v>1.7892182506724397</v>
      </c>
      <c r="J74" s="102">
        <f t="shared" si="15"/>
        <v>0</v>
      </c>
    </row>
    <row r="75" spans="1:10">
      <c r="A75" s="209"/>
      <c r="B75" s="58"/>
      <c r="C75" s="59"/>
      <c r="D75" s="94"/>
      <c r="E75" s="61"/>
      <c r="F75" s="61"/>
      <c r="I75" s="177">
        <f t="shared" si="14"/>
        <v>1.7892182506724397</v>
      </c>
      <c r="J75" s="102">
        <f t="shared" si="15"/>
        <v>0</v>
      </c>
    </row>
    <row r="76" spans="1:10">
      <c r="A76" s="227" t="s">
        <v>261</v>
      </c>
      <c r="B76" s="227"/>
      <c r="C76" s="180"/>
      <c r="D76" s="181"/>
      <c r="E76" s="178"/>
      <c r="F76" s="178">
        <f>F74+F35</f>
        <v>15072348.599999994</v>
      </c>
      <c r="I76" s="177">
        <f t="shared" si="14"/>
        <v>1.7892182506724397</v>
      </c>
      <c r="J76" s="102">
        <f t="shared" si="15"/>
        <v>0</v>
      </c>
    </row>
    <row r="77" spans="1:10">
      <c r="A77" s="210"/>
      <c r="B77" s="96"/>
      <c r="C77" s="53"/>
      <c r="D77" s="99"/>
      <c r="E77" s="56"/>
      <c r="F77" s="56"/>
      <c r="I77" s="177">
        <f t="shared" si="14"/>
        <v>1.7892182506724397</v>
      </c>
      <c r="J77" s="102">
        <f t="shared" si="15"/>
        <v>0</v>
      </c>
    </row>
    <row r="78" spans="1:10">
      <c r="A78" s="210"/>
      <c r="B78" s="87" t="s">
        <v>263</v>
      </c>
      <c r="C78" s="53"/>
      <c r="D78" s="99"/>
      <c r="E78" s="56"/>
      <c r="F78" s="56"/>
      <c r="I78" s="177">
        <f t="shared" si="14"/>
        <v>1.7892182506724397</v>
      </c>
      <c r="J78" s="102">
        <f t="shared" si="15"/>
        <v>0</v>
      </c>
    </row>
    <row r="79" spans="1:10">
      <c r="A79" s="59"/>
      <c r="B79" s="95" t="s">
        <v>275</v>
      </c>
      <c r="C79" s="59"/>
      <c r="D79" s="94"/>
      <c r="E79" s="61"/>
      <c r="F79" s="61"/>
      <c r="H79" s="46"/>
      <c r="I79" s="46"/>
      <c r="J79" s="46"/>
    </row>
    <row r="80" spans="1:10">
      <c r="A80" s="59"/>
      <c r="B80" s="95" t="s">
        <v>276</v>
      </c>
      <c r="C80" s="59"/>
      <c r="D80" s="94"/>
      <c r="E80" s="61"/>
      <c r="F80" s="61"/>
      <c r="H80" s="46"/>
      <c r="I80" s="46"/>
      <c r="J80" s="46"/>
    </row>
    <row r="81" spans="1:10">
      <c r="A81" s="59"/>
      <c r="B81" s="85" t="s">
        <v>277</v>
      </c>
      <c r="C81" s="59"/>
      <c r="D81" s="94"/>
      <c r="E81" s="61"/>
      <c r="F81" s="61"/>
      <c r="H81" s="102">
        <v>4136305</v>
      </c>
      <c r="I81" s="177">
        <f t="shared" si="14"/>
        <v>1.7892182506724397</v>
      </c>
      <c r="J81" s="102">
        <f>+H81*I81</f>
        <v>7400752.3963476652</v>
      </c>
    </row>
    <row r="82" spans="1:10">
      <c r="A82" s="59"/>
      <c r="B82" s="205" t="s">
        <v>278</v>
      </c>
      <c r="C82" s="59"/>
      <c r="D82" s="94"/>
      <c r="E82" s="61"/>
      <c r="F82" s="61"/>
      <c r="I82" s="177"/>
    </row>
    <row r="83" spans="1:10">
      <c r="A83" s="59"/>
      <c r="B83" s="205" t="s">
        <v>279</v>
      </c>
      <c r="C83" s="59"/>
      <c r="D83" s="94"/>
      <c r="E83" s="61"/>
      <c r="F83" s="61"/>
      <c r="I83" s="177"/>
    </row>
    <row r="84" spans="1:10">
      <c r="A84" s="59"/>
      <c r="B84" s="205" t="s">
        <v>280</v>
      </c>
      <c r="C84" s="59"/>
      <c r="D84" s="94"/>
      <c r="E84" s="61"/>
      <c r="F84" s="61"/>
      <c r="I84" s="177"/>
    </row>
    <row r="85" spans="1:10">
      <c r="A85" s="59"/>
      <c r="B85" s="205" t="s">
        <v>281</v>
      </c>
      <c r="C85" s="59"/>
      <c r="D85" s="94"/>
      <c r="E85" s="61"/>
      <c r="F85" s="61"/>
      <c r="I85" s="177"/>
    </row>
    <row r="86" spans="1:10">
      <c r="A86" s="59"/>
      <c r="B86" s="95"/>
      <c r="C86" s="59"/>
      <c r="D86" s="94"/>
      <c r="E86" s="61"/>
      <c r="F86" s="61"/>
      <c r="I86" s="177"/>
    </row>
    <row r="87" spans="1:10" ht="15.75" customHeight="1">
      <c r="A87" s="228" t="s">
        <v>255</v>
      </c>
      <c r="B87" s="228"/>
      <c r="C87" s="228"/>
      <c r="D87" s="228"/>
      <c r="E87" s="228"/>
      <c r="F87" s="178">
        <f>+F76</f>
        <v>15072348.599999994</v>
      </c>
      <c r="I87" s="177"/>
    </row>
    <row r="88" spans="1:10" ht="15.75" customHeight="1">
      <c r="A88" s="228" t="s">
        <v>256</v>
      </c>
      <c r="B88" s="228"/>
      <c r="C88" s="228"/>
      <c r="D88" s="228"/>
      <c r="E88" s="228"/>
      <c r="F88" s="179">
        <f>+F87*0.18</f>
        <v>2713022.7479999987</v>
      </c>
    </row>
    <row r="89" spans="1:10">
      <c r="A89" s="229" t="s">
        <v>257</v>
      </c>
      <c r="B89" s="230"/>
      <c r="C89" s="230"/>
      <c r="D89" s="230"/>
      <c r="E89" s="231"/>
      <c r="F89" s="179">
        <f>F87+F88</f>
        <v>17785371.347999994</v>
      </c>
    </row>
    <row r="90" spans="1:10" ht="12" customHeight="1"/>
    <row r="91" spans="1:10">
      <c r="A91" s="213" t="s">
        <v>264</v>
      </c>
    </row>
    <row r="92" spans="1:10">
      <c r="A92" s="206" t="s">
        <v>271</v>
      </c>
    </row>
    <row r="93" spans="1:10">
      <c r="A93" s="214"/>
    </row>
    <row r="94" spans="1:10">
      <c r="A94" s="215" t="s">
        <v>265</v>
      </c>
    </row>
    <row r="95" spans="1:10">
      <c r="A95" s="214"/>
    </row>
    <row r="96" spans="1:10">
      <c r="A96" s="214"/>
    </row>
  </sheetData>
  <mergeCells count="6">
    <mergeCell ref="E12:F12"/>
    <mergeCell ref="A76:B76"/>
    <mergeCell ref="A87:E87"/>
    <mergeCell ref="A88:E88"/>
    <mergeCell ref="A89:E89"/>
    <mergeCell ref="A14:F14"/>
  </mergeCells>
  <phoneticPr fontId="2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rowBreaks count="1" manualBreakCount="1">
    <brk id="54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F1CB-9C0C-42DA-B408-C6C1046F4A40}">
  <dimension ref="A7:S98"/>
  <sheetViews>
    <sheetView showGridLines="0" topLeftCell="A58" zoomScaleNormal="100" zoomScaleSheetLayoutView="100" zoomScalePageLayoutView="115" workbookViewId="0">
      <selection activeCell="F72" sqref="F72:F73"/>
    </sheetView>
  </sheetViews>
  <sheetFormatPr baseColWidth="10" defaultColWidth="10.85546875" defaultRowHeight="15.75"/>
  <cols>
    <col min="1" max="1" width="8.140625" style="168" customWidth="1"/>
    <col min="2" max="2" width="59.5703125" style="46" customWidth="1"/>
    <col min="3" max="3" width="6.5703125" style="46" customWidth="1"/>
    <col min="4" max="4" width="9.5703125" style="46" customWidth="1"/>
    <col min="5" max="5" width="11.85546875" style="46" customWidth="1"/>
    <col min="6" max="6" width="16.7109375" style="46" customWidth="1"/>
    <col min="7" max="7" width="10.85546875" style="46"/>
    <col min="8" max="8" width="16.28515625" style="102" bestFit="1" customWidth="1"/>
    <col min="9" max="9" width="10.85546875" style="103"/>
    <col min="10" max="10" width="16.28515625" style="102" bestFit="1" customWidth="1"/>
    <col min="11" max="11" width="10.85546875" style="46"/>
    <col min="12" max="12" width="17.42578125" style="46" bestFit="1" customWidth="1"/>
    <col min="13" max="16" width="10.85546875" style="46"/>
    <col min="17" max="17" width="15.28515625" style="46" customWidth="1"/>
    <col min="18" max="16384" width="10.85546875" style="46"/>
  </cols>
  <sheetData>
    <row r="7" spans="1:19">
      <c r="A7" s="173"/>
      <c r="B7" s="47"/>
    </row>
    <row r="8" spans="1:19">
      <c r="B8" s="47"/>
      <c r="L8" s="102">
        <v>10108782.599999996</v>
      </c>
    </row>
    <row r="9" spans="1:19">
      <c r="A9" s="206" t="s">
        <v>262</v>
      </c>
    </row>
    <row r="10" spans="1:19">
      <c r="O10" s="169"/>
      <c r="P10" s="170" t="s">
        <v>266</v>
      </c>
      <c r="Q10" s="171">
        <v>8423985.5</v>
      </c>
      <c r="R10" s="169"/>
      <c r="S10" s="169"/>
    </row>
    <row r="11" spans="1:19">
      <c r="P11" s="170" t="s">
        <v>267</v>
      </c>
      <c r="Q11" s="171">
        <f>+L8-Q10</f>
        <v>1684797.0999999959</v>
      </c>
      <c r="R11" s="172">
        <f>+Q11/Q10</f>
        <v>0.19999999999999951</v>
      </c>
      <c r="S11" s="169"/>
    </row>
    <row r="12" spans="1:19">
      <c r="A12" s="163"/>
      <c r="B12" s="203"/>
      <c r="C12" s="203"/>
      <c r="D12" s="203"/>
      <c r="E12" s="226" t="s">
        <v>272</v>
      </c>
      <c r="F12" s="226"/>
      <c r="P12" s="173" t="s">
        <v>268</v>
      </c>
      <c r="Q12" s="152">
        <v>4963566</v>
      </c>
      <c r="R12" s="174">
        <f>+Q12/Q10</f>
        <v>0.58921825067244005</v>
      </c>
    </row>
    <row r="13" spans="1:19">
      <c r="A13" s="164"/>
      <c r="B13" s="204"/>
      <c r="C13" s="204"/>
      <c r="D13" s="204"/>
      <c r="E13" s="204"/>
      <c r="F13" s="204"/>
      <c r="P13" s="173" t="s">
        <v>269</v>
      </c>
      <c r="Q13" s="175">
        <f>SUM(Q10:Q12)</f>
        <v>15072348.599999996</v>
      </c>
    </row>
    <row r="14" spans="1:19" ht="23.25" customHeight="1">
      <c r="A14" s="232" t="s">
        <v>273</v>
      </c>
      <c r="B14" s="232"/>
      <c r="C14" s="232"/>
      <c r="D14" s="232"/>
      <c r="E14" s="232"/>
      <c r="F14" s="232"/>
      <c r="P14" s="168" t="s">
        <v>270</v>
      </c>
      <c r="Q14" s="102">
        <f>+Q10*(1+R11+R12)</f>
        <v>15072348.599999998</v>
      </c>
      <c r="R14" s="176"/>
    </row>
    <row r="15" spans="1:19" ht="5.25" hidden="1" customHeight="1">
      <c r="A15" s="59"/>
      <c r="B15" s="49"/>
      <c r="C15" s="48"/>
      <c r="D15" s="48"/>
      <c r="E15" s="48"/>
      <c r="F15" s="48"/>
      <c r="P15" s="168"/>
    </row>
    <row r="16" spans="1:19" ht="18.75" customHeight="1">
      <c r="A16" s="187" t="s">
        <v>0</v>
      </c>
      <c r="B16" s="188" t="s">
        <v>1</v>
      </c>
      <c r="C16" s="187" t="s">
        <v>2</v>
      </c>
      <c r="D16" s="181" t="s">
        <v>3</v>
      </c>
      <c r="E16" s="180" t="s">
        <v>4</v>
      </c>
      <c r="F16" s="180" t="s">
        <v>5</v>
      </c>
      <c r="I16" s="177">
        <f>1+R11+R12</f>
        <v>1.7892182506724397</v>
      </c>
      <c r="J16" s="102">
        <f>+H16*I16</f>
        <v>0</v>
      </c>
    </row>
    <row r="17" spans="1:10">
      <c r="A17" s="50"/>
      <c r="B17" s="51"/>
      <c r="C17" s="50"/>
      <c r="D17" s="99"/>
      <c r="E17" s="53"/>
      <c r="F17" s="53"/>
      <c r="I17" s="177">
        <f>+$I$16</f>
        <v>1.7892182506724397</v>
      </c>
      <c r="J17" s="102">
        <f t="shared" ref="J17:J39" si="0">+H17*I17</f>
        <v>0</v>
      </c>
    </row>
    <row r="18" spans="1:10">
      <c r="A18" s="50" t="s">
        <v>43</v>
      </c>
      <c r="B18" s="85" t="s">
        <v>302</v>
      </c>
      <c r="C18" s="50"/>
      <c r="D18" s="99"/>
      <c r="E18" s="53"/>
      <c r="F18" s="53"/>
      <c r="I18" s="177">
        <f t="shared" ref="I18:I83" si="1">+$I$16</f>
        <v>1.7892182506724397</v>
      </c>
      <c r="J18" s="102">
        <f t="shared" si="0"/>
        <v>0</v>
      </c>
    </row>
    <row r="19" spans="1:10">
      <c r="A19" s="50">
        <v>1</v>
      </c>
      <c r="B19" s="85" t="s">
        <v>10</v>
      </c>
      <c r="C19" s="53"/>
      <c r="D19" s="99"/>
      <c r="E19" s="56"/>
      <c r="F19" s="56"/>
      <c r="I19" s="177">
        <f t="shared" si="1"/>
        <v>1.7892182506724397</v>
      </c>
      <c r="J19" s="102">
        <f t="shared" si="0"/>
        <v>0</v>
      </c>
    </row>
    <row r="20" spans="1:10">
      <c r="A20" s="146" t="s">
        <v>6</v>
      </c>
      <c r="B20" s="95" t="s">
        <v>12</v>
      </c>
      <c r="C20" s="59" t="s">
        <v>11</v>
      </c>
      <c r="D20" s="94">
        <v>1</v>
      </c>
      <c r="E20" s="61">
        <f>+J20</f>
        <v>357843.65013448795</v>
      </c>
      <c r="F20" s="61">
        <f t="shared" ref="F20" si="2">+E20*D20</f>
        <v>357843.65013448795</v>
      </c>
      <c r="H20" s="102">
        <v>200000</v>
      </c>
      <c r="I20" s="177">
        <f t="shared" si="1"/>
        <v>1.7892182506724397</v>
      </c>
      <c r="J20" s="102">
        <f t="shared" si="0"/>
        <v>357843.65013448795</v>
      </c>
    </row>
    <row r="21" spans="1:10">
      <c r="A21" s="146"/>
      <c r="B21" s="212" t="s">
        <v>9</v>
      </c>
      <c r="C21" s="59"/>
      <c r="D21" s="94"/>
      <c r="E21" s="61"/>
      <c r="F21" s="56">
        <f>SUM(F20:F20)</f>
        <v>357843.65013448795</v>
      </c>
      <c r="I21" s="177">
        <f t="shared" si="1"/>
        <v>1.7892182506724397</v>
      </c>
      <c r="J21" s="102">
        <f t="shared" si="0"/>
        <v>0</v>
      </c>
    </row>
    <row r="22" spans="1:10">
      <c r="A22" s="149" t="s">
        <v>282</v>
      </c>
      <c r="B22" s="207" t="s">
        <v>303</v>
      </c>
      <c r="C22" s="59"/>
      <c r="D22" s="94"/>
      <c r="E22" s="61"/>
      <c r="F22" s="64"/>
      <c r="I22" s="177">
        <f t="shared" si="1"/>
        <v>1.7892182506724397</v>
      </c>
      <c r="J22" s="102">
        <f t="shared" si="0"/>
        <v>0</v>
      </c>
    </row>
    <row r="23" spans="1:10">
      <c r="A23" s="150">
        <v>1</v>
      </c>
      <c r="B23" s="85" t="s">
        <v>25</v>
      </c>
      <c r="C23" s="59"/>
      <c r="D23" s="94"/>
      <c r="E23" s="66"/>
      <c r="F23" s="67"/>
      <c r="I23" s="177">
        <f t="shared" si="1"/>
        <v>1.7892182506724397</v>
      </c>
      <c r="J23" s="102">
        <f t="shared" si="0"/>
        <v>0</v>
      </c>
    </row>
    <row r="24" spans="1:10">
      <c r="A24" s="76" t="s">
        <v>6</v>
      </c>
      <c r="B24" s="95" t="s">
        <v>26</v>
      </c>
      <c r="C24" s="59" t="s">
        <v>2</v>
      </c>
      <c r="D24" s="94">
        <v>2</v>
      </c>
      <c r="E24" s="66">
        <f>65560.5351411395/2</f>
        <v>32780.267570569747</v>
      </c>
      <c r="F24" s="67">
        <f t="shared" ref="F24" si="3">+E24*D24</f>
        <v>65560.535141139495</v>
      </c>
      <c r="I24" s="177">
        <f t="shared" si="1"/>
        <v>1.7892182506724397</v>
      </c>
      <c r="J24" s="102">
        <f t="shared" si="0"/>
        <v>0</v>
      </c>
    </row>
    <row r="25" spans="1:10">
      <c r="A25" s="76" t="s">
        <v>20</v>
      </c>
      <c r="B25" s="95" t="s">
        <v>34</v>
      </c>
      <c r="C25" s="59" t="s">
        <v>2</v>
      </c>
      <c r="D25" s="94">
        <v>3</v>
      </c>
      <c r="E25" s="147">
        <f>65560.5351411395/3</f>
        <v>21853.511713713164</v>
      </c>
      <c r="F25" s="67">
        <f t="shared" ref="F25:F26" si="4">+D25*E25</f>
        <v>65560.535141139495</v>
      </c>
      <c r="I25" s="177">
        <f t="shared" si="1"/>
        <v>1.7892182506724397</v>
      </c>
      <c r="J25" s="102">
        <f t="shared" si="0"/>
        <v>0</v>
      </c>
    </row>
    <row r="26" spans="1:10">
      <c r="A26" s="76" t="s">
        <v>94</v>
      </c>
      <c r="B26" s="95" t="s">
        <v>27</v>
      </c>
      <c r="C26" s="59" t="s">
        <v>2</v>
      </c>
      <c r="D26" s="94">
        <v>4</v>
      </c>
      <c r="E26" s="147">
        <f>95439.5853182439/4</f>
        <v>23859.896329560976</v>
      </c>
      <c r="F26" s="67">
        <f t="shared" si="4"/>
        <v>95439.585318243902</v>
      </c>
      <c r="I26" s="177">
        <f t="shared" si="1"/>
        <v>1.7892182506724397</v>
      </c>
      <c r="J26" s="102">
        <f t="shared" si="0"/>
        <v>0</v>
      </c>
    </row>
    <row r="27" spans="1:10">
      <c r="A27" s="150">
        <v>2</v>
      </c>
      <c r="B27" s="85" t="s">
        <v>28</v>
      </c>
      <c r="C27" s="59"/>
      <c r="D27" s="94"/>
      <c r="E27" s="66"/>
      <c r="F27" s="67"/>
      <c r="I27" s="177">
        <f t="shared" si="1"/>
        <v>1.7892182506724397</v>
      </c>
      <c r="J27" s="102">
        <f t="shared" si="0"/>
        <v>0</v>
      </c>
    </row>
    <row r="28" spans="1:10">
      <c r="A28" s="76" t="s">
        <v>7</v>
      </c>
      <c r="B28" s="95" t="s">
        <v>29</v>
      </c>
      <c r="C28" s="59" t="s">
        <v>2</v>
      </c>
      <c r="D28" s="94">
        <v>3</v>
      </c>
      <c r="E28" s="66">
        <f>+J28</f>
        <v>8071.1635287833751</v>
      </c>
      <c r="F28" s="67">
        <f>+E28*D28</f>
        <v>24213.490586350126</v>
      </c>
      <c r="H28" s="102">
        <v>4511</v>
      </c>
      <c r="I28" s="177">
        <f t="shared" si="1"/>
        <v>1.7892182506724397</v>
      </c>
      <c r="J28" s="102">
        <f t="shared" si="0"/>
        <v>8071.1635287833751</v>
      </c>
    </row>
    <row r="29" spans="1:10">
      <c r="A29" s="76" t="s">
        <v>8</v>
      </c>
      <c r="B29" s="95" t="s">
        <v>30</v>
      </c>
      <c r="C29" s="59" t="s">
        <v>2</v>
      </c>
      <c r="D29" s="94">
        <v>4</v>
      </c>
      <c r="E29" s="66">
        <f t="shared" ref="E29:E32" si="5">+J29</f>
        <v>8679.497734012004</v>
      </c>
      <c r="F29" s="67">
        <f t="shared" ref="F29:F32" si="6">+E29*D29</f>
        <v>34717.990936048016</v>
      </c>
      <c r="H29" s="102">
        <v>4851</v>
      </c>
      <c r="I29" s="177">
        <f t="shared" si="1"/>
        <v>1.7892182506724397</v>
      </c>
      <c r="J29" s="102">
        <f t="shared" si="0"/>
        <v>8679.497734012004</v>
      </c>
    </row>
    <row r="30" spans="1:10">
      <c r="A30" s="150">
        <v>8</v>
      </c>
      <c r="B30" s="85" t="s">
        <v>31</v>
      </c>
      <c r="C30" s="59"/>
      <c r="D30" s="94"/>
      <c r="E30" s="66"/>
      <c r="F30" s="67"/>
      <c r="I30" s="177">
        <f t="shared" si="1"/>
        <v>1.7892182506724397</v>
      </c>
      <c r="J30" s="102">
        <f t="shared" si="0"/>
        <v>0</v>
      </c>
    </row>
    <row r="31" spans="1:10">
      <c r="A31" s="76" t="s">
        <v>13</v>
      </c>
      <c r="B31" s="95" t="s">
        <v>32</v>
      </c>
      <c r="C31" s="59" t="s">
        <v>2</v>
      </c>
      <c r="D31" s="94">
        <v>4</v>
      </c>
      <c r="E31" s="66">
        <f t="shared" si="5"/>
        <v>128823.71404841566</v>
      </c>
      <c r="F31" s="67">
        <f t="shared" si="6"/>
        <v>515294.85619366262</v>
      </c>
      <c r="H31" s="102">
        <v>72000</v>
      </c>
      <c r="I31" s="177">
        <f t="shared" si="1"/>
        <v>1.7892182506724397</v>
      </c>
      <c r="J31" s="102">
        <f t="shared" si="0"/>
        <v>128823.71404841566</v>
      </c>
    </row>
    <row r="32" spans="1:10">
      <c r="A32" s="76" t="s">
        <v>201</v>
      </c>
      <c r="B32" s="95" t="s">
        <v>33</v>
      </c>
      <c r="C32" s="59" t="s">
        <v>2</v>
      </c>
      <c r="D32" s="94">
        <v>17</v>
      </c>
      <c r="E32" s="66">
        <f t="shared" si="5"/>
        <v>23954.053940002621</v>
      </c>
      <c r="F32" s="67">
        <f t="shared" si="6"/>
        <v>407218.91698004457</v>
      </c>
      <c r="H32" s="102">
        <v>13388</v>
      </c>
      <c r="I32" s="177">
        <f t="shared" si="1"/>
        <v>1.7892182506724397</v>
      </c>
      <c r="J32" s="102">
        <f t="shared" si="0"/>
        <v>23954.053940002621</v>
      </c>
    </row>
    <row r="33" spans="1:10" ht="15.95" customHeight="1">
      <c r="A33" s="75"/>
      <c r="B33" s="62" t="s">
        <v>254</v>
      </c>
      <c r="C33" s="76"/>
      <c r="D33" s="101"/>
      <c r="E33" s="78"/>
      <c r="F33" s="79">
        <f>SUM(F24:F32)</f>
        <v>1208005.9102966283</v>
      </c>
      <c r="I33" s="177">
        <f t="shared" si="1"/>
        <v>1.7892182506724397</v>
      </c>
      <c r="J33" s="102">
        <f t="shared" si="0"/>
        <v>0</v>
      </c>
    </row>
    <row r="34" spans="1:10" ht="15.95" customHeight="1">
      <c r="A34" s="208"/>
      <c r="B34" s="81"/>
      <c r="C34" s="81"/>
      <c r="D34" s="81"/>
      <c r="E34" s="81"/>
      <c r="F34" s="81"/>
      <c r="I34" s="177">
        <f t="shared" si="1"/>
        <v>1.7892182506724397</v>
      </c>
      <c r="J34" s="102">
        <f t="shared" si="0"/>
        <v>0</v>
      </c>
    </row>
    <row r="35" spans="1:10" ht="15.95" customHeight="1">
      <c r="A35" s="188"/>
      <c r="B35" s="182" t="s">
        <v>45</v>
      </c>
      <c r="C35" s="183"/>
      <c r="D35" s="183"/>
      <c r="E35" s="183"/>
      <c r="F35" s="184">
        <f>+F33+F21</f>
        <v>1565849.5604311163</v>
      </c>
      <c r="I35" s="177">
        <f t="shared" si="1"/>
        <v>1.7892182506724397</v>
      </c>
      <c r="J35" s="102">
        <f t="shared" si="0"/>
        <v>0</v>
      </c>
    </row>
    <row r="36" spans="1:10" ht="15.95" customHeight="1">
      <c r="A36" s="59"/>
      <c r="B36" s="85"/>
      <c r="C36" s="59"/>
      <c r="D36" s="86"/>
      <c r="E36" s="61"/>
      <c r="F36" s="61"/>
      <c r="I36" s="177">
        <f t="shared" si="1"/>
        <v>1.7892182506724397</v>
      </c>
      <c r="J36" s="102">
        <f t="shared" si="0"/>
        <v>0</v>
      </c>
    </row>
    <row r="37" spans="1:10">
      <c r="A37" s="50" t="s">
        <v>283</v>
      </c>
      <c r="B37" s="85" t="s">
        <v>51</v>
      </c>
      <c r="C37" s="59"/>
      <c r="D37" s="86"/>
      <c r="E37" s="61"/>
      <c r="F37" s="61"/>
      <c r="I37" s="177">
        <f t="shared" si="1"/>
        <v>1.7892182506724397</v>
      </c>
      <c r="J37" s="102">
        <f t="shared" si="0"/>
        <v>0</v>
      </c>
    </row>
    <row r="38" spans="1:10">
      <c r="A38" s="50">
        <v>1</v>
      </c>
      <c r="B38" s="87" t="s">
        <v>295</v>
      </c>
      <c r="C38" s="59"/>
      <c r="D38" s="86"/>
      <c r="E38" s="61"/>
      <c r="F38" s="61"/>
      <c r="I38" s="177">
        <f t="shared" si="1"/>
        <v>1.7892182506724397</v>
      </c>
      <c r="J38" s="102">
        <f t="shared" si="0"/>
        <v>0</v>
      </c>
    </row>
    <row r="39" spans="1:10">
      <c r="A39" s="59" t="s">
        <v>6</v>
      </c>
      <c r="B39" s="88" t="s">
        <v>54</v>
      </c>
      <c r="C39" s="59" t="s">
        <v>46</v>
      </c>
      <c r="D39" s="86">
        <v>1</v>
      </c>
      <c r="E39" s="61">
        <v>2147061.9008069276</v>
      </c>
      <c r="F39" s="61">
        <f>+E39*D39</f>
        <v>2147061.9008069276</v>
      </c>
      <c r="I39" s="177">
        <f t="shared" si="1"/>
        <v>1.7892182506724397</v>
      </c>
      <c r="J39" s="102">
        <f t="shared" si="0"/>
        <v>0</v>
      </c>
    </row>
    <row r="40" spans="1:10">
      <c r="A40" s="50">
        <v>2</v>
      </c>
      <c r="B40" s="85" t="s">
        <v>296</v>
      </c>
      <c r="C40" s="59"/>
      <c r="D40" s="86"/>
      <c r="E40" s="91"/>
      <c r="F40" s="74"/>
      <c r="I40" s="177"/>
    </row>
    <row r="41" spans="1:10">
      <c r="A41" s="59" t="s">
        <v>6</v>
      </c>
      <c r="B41" s="88" t="s">
        <v>56</v>
      </c>
      <c r="C41" s="59" t="s">
        <v>46</v>
      </c>
      <c r="D41" s="86">
        <v>1</v>
      </c>
      <c r="E41" s="166">
        <v>2028608.4957394088</v>
      </c>
      <c r="F41" s="67">
        <f t="shared" ref="F41:F49" si="7">+D41*E41</f>
        <v>2028608.4957394088</v>
      </c>
      <c r="H41" s="102">
        <v>1200000</v>
      </c>
      <c r="I41" s="177">
        <f t="shared" si="1"/>
        <v>1.7892182506724397</v>
      </c>
      <c r="J41" s="102">
        <f>+H41*I41</f>
        <v>2147061.9008069276</v>
      </c>
    </row>
    <row r="42" spans="1:10">
      <c r="A42" s="59" t="s">
        <v>20</v>
      </c>
      <c r="B42" s="95" t="s">
        <v>57</v>
      </c>
      <c r="C42" s="59" t="s">
        <v>58</v>
      </c>
      <c r="D42" s="94">
        <v>1</v>
      </c>
      <c r="E42" s="166">
        <v>1431374.6005379518</v>
      </c>
      <c r="F42" s="67">
        <f t="shared" si="7"/>
        <v>1431374.6005379518</v>
      </c>
      <c r="I42" s="177">
        <f t="shared" si="1"/>
        <v>1.7892182506724397</v>
      </c>
      <c r="J42" s="102">
        <f t="shared" ref="J42:J80" si="8">+H42*I42</f>
        <v>0</v>
      </c>
    </row>
    <row r="43" spans="1:10">
      <c r="A43" s="50">
        <v>3</v>
      </c>
      <c r="B43" s="85" t="s">
        <v>297</v>
      </c>
      <c r="C43" s="59" t="s">
        <v>18</v>
      </c>
      <c r="D43" s="94"/>
      <c r="E43" s="91"/>
      <c r="F43" s="74"/>
      <c r="I43" s="177">
        <f t="shared" si="1"/>
        <v>1.7892182506724397</v>
      </c>
      <c r="J43" s="102">
        <f t="shared" si="8"/>
        <v>0</v>
      </c>
    </row>
    <row r="44" spans="1:10">
      <c r="A44" s="59" t="s">
        <v>13</v>
      </c>
      <c r="B44" s="95" t="s">
        <v>26</v>
      </c>
      <c r="C44" s="59" t="s">
        <v>46</v>
      </c>
      <c r="D44" s="94">
        <v>9</v>
      </c>
      <c r="E44" s="166">
        <f>262242.140564558/9</f>
        <v>29138.015618284218</v>
      </c>
      <c r="F44" s="67">
        <f t="shared" si="7"/>
        <v>262242.14056455798</v>
      </c>
      <c r="I44" s="177">
        <f t="shared" si="1"/>
        <v>1.7892182506724397</v>
      </c>
      <c r="J44" s="102">
        <f t="shared" si="8"/>
        <v>0</v>
      </c>
    </row>
    <row r="45" spans="1:10">
      <c r="A45" s="59" t="s">
        <v>201</v>
      </c>
      <c r="B45" s="95" t="s">
        <v>59</v>
      </c>
      <c r="C45" s="59" t="s">
        <v>46</v>
      </c>
      <c r="D45" s="94">
        <v>4</v>
      </c>
      <c r="E45" s="166">
        <f>131121.070282279/4</f>
        <v>32780.267570569747</v>
      </c>
      <c r="F45" s="67">
        <f t="shared" si="7"/>
        <v>131121.07028227899</v>
      </c>
      <c r="I45" s="177">
        <f t="shared" si="1"/>
        <v>1.7892182506724397</v>
      </c>
      <c r="J45" s="102">
        <f t="shared" si="8"/>
        <v>0</v>
      </c>
    </row>
    <row r="46" spans="1:10">
      <c r="A46" s="59" t="s">
        <v>203</v>
      </c>
      <c r="B46" s="95" t="s">
        <v>34</v>
      </c>
      <c r="C46" s="59" t="s">
        <v>46</v>
      </c>
      <c r="D46" s="94">
        <v>1</v>
      </c>
      <c r="E46" s="166">
        <v>131121.07028227905</v>
      </c>
      <c r="F46" s="67">
        <f t="shared" si="7"/>
        <v>131121.07028227905</v>
      </c>
      <c r="I46" s="177">
        <f t="shared" si="1"/>
        <v>1.7892182506724397</v>
      </c>
      <c r="J46" s="102">
        <f t="shared" si="8"/>
        <v>0</v>
      </c>
    </row>
    <row r="47" spans="1:10">
      <c r="A47" s="59" t="s">
        <v>284</v>
      </c>
      <c r="B47" s="95" t="s">
        <v>62</v>
      </c>
      <c r="C47" s="59" t="s">
        <v>46</v>
      </c>
      <c r="D47" s="94">
        <v>1</v>
      </c>
      <c r="E47" s="166">
        <v>93039.349034966857</v>
      </c>
      <c r="F47" s="67">
        <f t="shared" si="7"/>
        <v>93039.349034966857</v>
      </c>
      <c r="I47" s="177">
        <f t="shared" si="1"/>
        <v>1.7892182506724397</v>
      </c>
      <c r="J47" s="102">
        <f t="shared" si="8"/>
        <v>0</v>
      </c>
    </row>
    <row r="48" spans="1:10">
      <c r="A48" s="59" t="s">
        <v>285</v>
      </c>
      <c r="B48" s="95" t="s">
        <v>27</v>
      </c>
      <c r="C48" s="59" t="s">
        <v>46</v>
      </c>
      <c r="D48" s="94">
        <v>22</v>
      </c>
      <c r="E48" s="166">
        <f>381758.341272976/22</f>
        <v>17352.651876044365</v>
      </c>
      <c r="F48" s="67">
        <f t="shared" si="7"/>
        <v>381758.34127297602</v>
      </c>
      <c r="I48" s="177">
        <f t="shared" si="1"/>
        <v>1.7892182506724397</v>
      </c>
      <c r="J48" s="102">
        <f t="shared" si="8"/>
        <v>0</v>
      </c>
    </row>
    <row r="49" spans="1:10">
      <c r="A49" s="59" t="s">
        <v>286</v>
      </c>
      <c r="B49" s="95" t="s">
        <v>65</v>
      </c>
      <c r="C49" s="59" t="s">
        <v>46</v>
      </c>
      <c r="D49" s="94">
        <v>9</v>
      </c>
      <c r="E49" s="166">
        <f>381758.341272976/9</f>
        <v>42417.593474775116</v>
      </c>
      <c r="F49" s="67">
        <f t="shared" si="7"/>
        <v>381758.34127297602</v>
      </c>
      <c r="I49" s="177">
        <f t="shared" si="1"/>
        <v>1.7892182506724397</v>
      </c>
      <c r="J49" s="102">
        <f t="shared" si="8"/>
        <v>0</v>
      </c>
    </row>
    <row r="50" spans="1:10">
      <c r="A50" s="50" t="s">
        <v>66</v>
      </c>
      <c r="B50" s="85" t="s">
        <v>298</v>
      </c>
      <c r="C50" s="59" t="s">
        <v>18</v>
      </c>
      <c r="D50" s="94"/>
      <c r="E50" s="61"/>
      <c r="F50" s="61"/>
      <c r="I50" s="177">
        <f t="shared" si="1"/>
        <v>1.7892182506724397</v>
      </c>
      <c r="J50" s="102">
        <f t="shared" si="8"/>
        <v>0</v>
      </c>
    </row>
    <row r="51" spans="1:10">
      <c r="A51" s="59" t="s">
        <v>287</v>
      </c>
      <c r="B51" s="95" t="s">
        <v>29</v>
      </c>
      <c r="C51" s="59" t="s">
        <v>46</v>
      </c>
      <c r="D51" s="94">
        <v>8</v>
      </c>
      <c r="E51" s="61">
        <f>+J51</f>
        <v>8071.1635287833751</v>
      </c>
      <c r="F51" s="61">
        <f>+E51*D51</f>
        <v>64569.308230267001</v>
      </c>
      <c r="H51" s="102">
        <v>4511</v>
      </c>
      <c r="I51" s="177">
        <f t="shared" si="1"/>
        <v>1.7892182506724397</v>
      </c>
      <c r="J51" s="102">
        <f t="shared" si="8"/>
        <v>8071.1635287833751</v>
      </c>
    </row>
    <row r="52" spans="1:10">
      <c r="A52" s="59" t="s">
        <v>288</v>
      </c>
      <c r="B52" s="95" t="s">
        <v>69</v>
      </c>
      <c r="C52" s="59" t="s">
        <v>46</v>
      </c>
      <c r="D52" s="94">
        <v>1</v>
      </c>
      <c r="E52" s="61">
        <f t="shared" ref="E52:E66" si="9">+J52</f>
        <v>8071.1635287833751</v>
      </c>
      <c r="F52" s="61">
        <f t="shared" ref="F52:F68" si="10">+E52*D52</f>
        <v>8071.1635287833751</v>
      </c>
      <c r="H52" s="102">
        <v>4511</v>
      </c>
      <c r="I52" s="177">
        <f t="shared" si="1"/>
        <v>1.7892182506724397</v>
      </c>
      <c r="J52" s="102">
        <f t="shared" si="8"/>
        <v>8071.1635287833751</v>
      </c>
    </row>
    <row r="53" spans="1:10">
      <c r="A53" s="59" t="s">
        <v>289</v>
      </c>
      <c r="B53" s="211" t="s">
        <v>30</v>
      </c>
      <c r="C53" s="185" t="s">
        <v>46</v>
      </c>
      <c r="D53" s="186">
        <v>22</v>
      </c>
      <c r="E53" s="189">
        <f t="shared" si="9"/>
        <v>8776.115519548317</v>
      </c>
      <c r="F53" s="189">
        <f t="shared" si="10"/>
        <v>193074.54143006296</v>
      </c>
      <c r="H53" s="102">
        <v>4905</v>
      </c>
      <c r="I53" s="177">
        <f t="shared" si="1"/>
        <v>1.7892182506724397</v>
      </c>
      <c r="J53" s="102">
        <f t="shared" si="8"/>
        <v>8776.115519548317</v>
      </c>
    </row>
    <row r="54" spans="1:10">
      <c r="A54" s="199"/>
      <c r="B54" s="198"/>
      <c r="C54" s="199"/>
      <c r="D54" s="200"/>
      <c r="E54" s="201"/>
      <c r="F54" s="201"/>
      <c r="I54" s="177"/>
    </row>
    <row r="55" spans="1:10">
      <c r="A55" s="191"/>
      <c r="B55" s="190"/>
      <c r="C55" s="191"/>
      <c r="D55" s="192"/>
      <c r="E55" s="193"/>
      <c r="F55" s="193"/>
      <c r="I55" s="177"/>
    </row>
    <row r="56" spans="1:10">
      <c r="A56" s="191"/>
      <c r="B56" s="190"/>
      <c r="C56" s="191"/>
      <c r="D56" s="192"/>
      <c r="E56" s="193"/>
      <c r="F56" s="193"/>
      <c r="I56" s="177"/>
    </row>
    <row r="57" spans="1:10">
      <c r="A57" s="191"/>
      <c r="B57" s="190"/>
      <c r="C57" s="191"/>
      <c r="D57" s="192"/>
      <c r="E57" s="193"/>
      <c r="F57" s="193"/>
      <c r="I57" s="177"/>
    </row>
    <row r="58" spans="1:10">
      <c r="A58" s="191"/>
      <c r="B58" s="190"/>
      <c r="C58" s="191"/>
      <c r="D58" s="192"/>
      <c r="E58" s="193"/>
      <c r="F58" s="193"/>
      <c r="I58" s="177"/>
    </row>
    <row r="59" spans="1:10">
      <c r="A59" s="191"/>
      <c r="B59" s="190"/>
      <c r="C59" s="191"/>
      <c r="D59" s="192"/>
      <c r="E59" s="193"/>
      <c r="F59" s="193"/>
      <c r="I59" s="177">
        <f t="shared" si="1"/>
        <v>1.7892182506724397</v>
      </c>
      <c r="J59" s="102">
        <f t="shared" si="8"/>
        <v>0</v>
      </c>
    </row>
    <row r="60" spans="1:10">
      <c r="A60" s="202" t="s">
        <v>274</v>
      </c>
      <c r="B60" s="190"/>
      <c r="C60" s="191"/>
      <c r="D60" s="192"/>
      <c r="E60" s="193"/>
      <c r="F60" s="193"/>
      <c r="I60" s="177"/>
    </row>
    <row r="61" spans="1:10">
      <c r="A61" s="195"/>
      <c r="B61" s="194"/>
      <c r="C61" s="195"/>
      <c r="D61" s="196"/>
      <c r="E61" s="197"/>
      <c r="F61" s="197"/>
      <c r="I61" s="177"/>
    </row>
    <row r="62" spans="1:10">
      <c r="A62" s="50">
        <v>5</v>
      </c>
      <c r="B62" s="87" t="s">
        <v>299</v>
      </c>
      <c r="C62" s="59" t="s">
        <v>18</v>
      </c>
      <c r="D62" s="94"/>
      <c r="E62" s="61"/>
      <c r="F62" s="61"/>
      <c r="I62" s="177">
        <f t="shared" si="1"/>
        <v>1.7892182506724397</v>
      </c>
      <c r="J62" s="102">
        <f t="shared" si="8"/>
        <v>0</v>
      </c>
    </row>
    <row r="63" spans="1:10">
      <c r="A63" s="59" t="s">
        <v>290</v>
      </c>
      <c r="B63" s="88" t="s">
        <v>96</v>
      </c>
      <c r="C63" s="59" t="s">
        <v>46</v>
      </c>
      <c r="D63" s="94">
        <v>16</v>
      </c>
      <c r="E63" s="61">
        <f t="shared" si="9"/>
        <v>11629.918629370857</v>
      </c>
      <c r="F63" s="61">
        <f t="shared" si="10"/>
        <v>186078.69806993371</v>
      </c>
      <c r="H63" s="102">
        <v>6500</v>
      </c>
      <c r="I63" s="177">
        <f t="shared" si="1"/>
        <v>1.7892182506724397</v>
      </c>
      <c r="J63" s="102">
        <f t="shared" si="8"/>
        <v>11629.918629370857</v>
      </c>
    </row>
    <row r="64" spans="1:10">
      <c r="A64" s="59" t="s">
        <v>291</v>
      </c>
      <c r="B64" s="88" t="s">
        <v>74</v>
      </c>
      <c r="C64" s="59" t="s">
        <v>46</v>
      </c>
      <c r="D64" s="94">
        <v>6</v>
      </c>
      <c r="E64" s="61">
        <f t="shared" si="9"/>
        <v>23954.053940002621</v>
      </c>
      <c r="F64" s="61">
        <f t="shared" si="10"/>
        <v>143724.32364001573</v>
      </c>
      <c r="H64" s="102">
        <v>13388</v>
      </c>
      <c r="I64" s="177">
        <f t="shared" si="1"/>
        <v>1.7892182506724397</v>
      </c>
      <c r="J64" s="102">
        <f t="shared" si="8"/>
        <v>23954.053940002621</v>
      </c>
    </row>
    <row r="65" spans="1:10">
      <c r="A65" s="59" t="s">
        <v>292</v>
      </c>
      <c r="B65" s="88" t="s">
        <v>76</v>
      </c>
      <c r="C65" s="59" t="s">
        <v>46</v>
      </c>
      <c r="D65" s="94">
        <v>3</v>
      </c>
      <c r="E65" s="61">
        <f t="shared" si="9"/>
        <v>33100.537637440131</v>
      </c>
      <c r="F65" s="61">
        <f t="shared" si="10"/>
        <v>99301.612912320386</v>
      </c>
      <c r="H65" s="102">
        <v>18500</v>
      </c>
      <c r="I65" s="177">
        <f t="shared" si="1"/>
        <v>1.7892182506724397</v>
      </c>
      <c r="J65" s="102">
        <f t="shared" si="8"/>
        <v>33100.537637440131</v>
      </c>
    </row>
    <row r="66" spans="1:10">
      <c r="A66" s="59" t="s">
        <v>293</v>
      </c>
      <c r="B66" s="88" t="s">
        <v>78</v>
      </c>
      <c r="C66" s="59" t="s">
        <v>46</v>
      </c>
      <c r="D66" s="94">
        <v>3</v>
      </c>
      <c r="E66" s="61">
        <f t="shared" si="9"/>
        <v>22415.326244424323</v>
      </c>
      <c r="F66" s="61">
        <f t="shared" si="10"/>
        <v>67245.978733272961</v>
      </c>
      <c r="H66" s="102">
        <v>12528</v>
      </c>
      <c r="I66" s="177">
        <f t="shared" si="1"/>
        <v>1.7892182506724397</v>
      </c>
      <c r="J66" s="102">
        <f t="shared" si="8"/>
        <v>22415.326244424323</v>
      </c>
    </row>
    <row r="67" spans="1:10">
      <c r="A67" s="50">
        <v>6</v>
      </c>
      <c r="B67" s="87" t="s">
        <v>300</v>
      </c>
      <c r="C67" s="59"/>
      <c r="D67" s="94"/>
      <c r="E67" s="61"/>
      <c r="F67" s="61"/>
      <c r="I67" s="177">
        <f t="shared" si="1"/>
        <v>1.7892182506724397</v>
      </c>
      <c r="J67" s="102">
        <f t="shared" si="8"/>
        <v>0</v>
      </c>
    </row>
    <row r="68" spans="1:10" ht="31.5">
      <c r="A68" s="59" t="s">
        <v>294</v>
      </c>
      <c r="B68" s="95" t="s">
        <v>82</v>
      </c>
      <c r="C68" s="59" t="s">
        <v>14</v>
      </c>
      <c r="D68" s="94">
        <v>60</v>
      </c>
      <c r="E68" s="61">
        <f>369554.083585139/60</f>
        <v>6159.2347264189839</v>
      </c>
      <c r="F68" s="61">
        <f t="shared" si="10"/>
        <v>369554.08358513901</v>
      </c>
      <c r="I68" s="177">
        <f t="shared" si="1"/>
        <v>1.7892182506724397</v>
      </c>
      <c r="J68" s="102">
        <f t="shared" si="8"/>
        <v>0</v>
      </c>
    </row>
    <row r="69" spans="1:10">
      <c r="A69" s="50">
        <v>7</v>
      </c>
      <c r="B69" s="87" t="s">
        <v>301</v>
      </c>
      <c r="C69" s="59"/>
      <c r="D69" s="94"/>
      <c r="E69" s="73"/>
      <c r="F69" s="74"/>
      <c r="I69" s="177">
        <f t="shared" si="1"/>
        <v>1.7892182506724397</v>
      </c>
      <c r="J69" s="102">
        <f t="shared" si="8"/>
        <v>0</v>
      </c>
    </row>
    <row r="70" spans="1:10">
      <c r="A70" s="209" t="s">
        <v>19</v>
      </c>
      <c r="B70" s="88" t="s">
        <v>86</v>
      </c>
      <c r="C70" s="59" t="s">
        <v>87</v>
      </c>
      <c r="D70" s="94">
        <v>1</v>
      </c>
      <c r="E70" s="147">
        <v>988374.89698095969</v>
      </c>
      <c r="F70" s="67">
        <f t="shared" ref="F70:F73" si="11">D70*E70</f>
        <v>988374.89698095969</v>
      </c>
      <c r="I70" s="177">
        <f t="shared" si="1"/>
        <v>1.7892182506724397</v>
      </c>
      <c r="J70" s="102">
        <f t="shared" si="8"/>
        <v>0</v>
      </c>
    </row>
    <row r="71" spans="1:10">
      <c r="A71" s="51">
        <v>8</v>
      </c>
      <c r="B71" s="87" t="s">
        <v>89</v>
      </c>
      <c r="C71" s="59"/>
      <c r="D71" s="94"/>
      <c r="E71" s="73"/>
      <c r="F71" s="74"/>
      <c r="I71" s="177">
        <f t="shared" si="1"/>
        <v>1.7892182506724397</v>
      </c>
      <c r="J71" s="102">
        <f t="shared" si="8"/>
        <v>0</v>
      </c>
    </row>
    <row r="72" spans="1:10">
      <c r="A72" s="209" t="s">
        <v>21</v>
      </c>
      <c r="B72" s="88" t="s">
        <v>91</v>
      </c>
      <c r="C72" s="59" t="s">
        <v>87</v>
      </c>
      <c r="D72" s="94">
        <v>4</v>
      </c>
      <c r="E72" s="147">
        <f>1490143.26319954/4</f>
        <v>372535.81579988502</v>
      </c>
      <c r="F72" s="67">
        <f t="shared" si="11"/>
        <v>1490143.2631995401</v>
      </c>
      <c r="I72" s="177">
        <f t="shared" si="1"/>
        <v>1.7892182506724397</v>
      </c>
      <c r="J72" s="102">
        <f t="shared" si="8"/>
        <v>0</v>
      </c>
    </row>
    <row r="73" spans="1:10">
      <c r="A73" s="209" t="s">
        <v>22</v>
      </c>
      <c r="B73" s="88" t="s">
        <v>95</v>
      </c>
      <c r="C73" s="59" t="s">
        <v>87</v>
      </c>
      <c r="D73" s="94">
        <v>5</v>
      </c>
      <c r="E73" s="147">
        <f>2908275.85946426/5</f>
        <v>581655.17189285194</v>
      </c>
      <c r="F73" s="67">
        <f t="shared" si="11"/>
        <v>2908275.8594642598</v>
      </c>
      <c r="I73" s="177">
        <f t="shared" si="1"/>
        <v>1.7892182506724397</v>
      </c>
      <c r="J73" s="102">
        <f t="shared" si="8"/>
        <v>0</v>
      </c>
    </row>
    <row r="74" spans="1:10">
      <c r="A74" s="75"/>
      <c r="B74" s="62" t="s">
        <v>254</v>
      </c>
      <c r="C74" s="76"/>
      <c r="D74" s="101"/>
      <c r="E74" s="78"/>
      <c r="F74" s="79">
        <f>SUM(F38:F73)</f>
        <v>13506499.039568879</v>
      </c>
      <c r="I74" s="177">
        <f t="shared" si="1"/>
        <v>1.7892182506724397</v>
      </c>
      <c r="J74" s="102">
        <f t="shared" si="8"/>
        <v>0</v>
      </c>
    </row>
    <row r="75" spans="1:10">
      <c r="A75" s="75"/>
      <c r="B75" s="62"/>
      <c r="C75" s="76"/>
      <c r="D75" s="101"/>
      <c r="E75" s="78"/>
      <c r="F75" s="79"/>
      <c r="I75" s="177"/>
    </row>
    <row r="76" spans="1:10">
      <c r="A76" s="209"/>
      <c r="B76" s="58" t="s">
        <v>304</v>
      </c>
      <c r="C76" s="59" t="s">
        <v>147</v>
      </c>
      <c r="D76" s="94">
        <v>1</v>
      </c>
      <c r="E76" s="61">
        <v>-72349</v>
      </c>
      <c r="F76" s="61">
        <f>+D76*E76</f>
        <v>-72349</v>
      </c>
      <c r="I76" s="177">
        <f t="shared" si="1"/>
        <v>1.7892182506724397</v>
      </c>
      <c r="J76" s="102">
        <f t="shared" si="8"/>
        <v>0</v>
      </c>
    </row>
    <row r="77" spans="1:10">
      <c r="A77" s="209"/>
      <c r="B77" s="58"/>
      <c r="C77" s="59"/>
      <c r="D77" s="94"/>
      <c r="E77" s="61"/>
      <c r="F77" s="61"/>
      <c r="I77" s="177"/>
    </row>
    <row r="78" spans="1:10">
      <c r="A78" s="227" t="s">
        <v>261</v>
      </c>
      <c r="B78" s="227"/>
      <c r="C78" s="180"/>
      <c r="D78" s="181"/>
      <c r="E78" s="178"/>
      <c r="F78" s="178">
        <f>F74+F35+F76</f>
        <v>14999999.599999994</v>
      </c>
      <c r="I78" s="177">
        <f t="shared" si="1"/>
        <v>1.7892182506724397</v>
      </c>
      <c r="J78" s="102">
        <f t="shared" si="8"/>
        <v>0</v>
      </c>
    </row>
    <row r="79" spans="1:10">
      <c r="A79" s="210"/>
      <c r="B79" s="96"/>
      <c r="C79" s="53"/>
      <c r="D79" s="99"/>
      <c r="E79" s="56"/>
      <c r="F79" s="56"/>
      <c r="I79" s="177">
        <f t="shared" si="1"/>
        <v>1.7892182506724397</v>
      </c>
      <c r="J79" s="102">
        <f t="shared" si="8"/>
        <v>0</v>
      </c>
    </row>
    <row r="80" spans="1:10">
      <c r="A80" s="210"/>
      <c r="B80" s="87" t="s">
        <v>263</v>
      </c>
      <c r="C80" s="53"/>
      <c r="D80" s="99"/>
      <c r="E80" s="56"/>
      <c r="F80" s="56"/>
      <c r="I80" s="177">
        <f t="shared" si="1"/>
        <v>1.7892182506724397</v>
      </c>
      <c r="J80" s="102">
        <f t="shared" si="8"/>
        <v>0</v>
      </c>
    </row>
    <row r="81" spans="1:10">
      <c r="A81" s="59"/>
      <c r="B81" s="95" t="s">
        <v>275</v>
      </c>
      <c r="C81" s="59"/>
      <c r="D81" s="94"/>
      <c r="E81" s="61"/>
      <c r="F81" s="61"/>
      <c r="H81" s="46"/>
      <c r="I81" s="46"/>
      <c r="J81" s="46"/>
    </row>
    <row r="82" spans="1:10">
      <c r="A82" s="59"/>
      <c r="B82" s="95" t="s">
        <v>276</v>
      </c>
      <c r="C82" s="59"/>
      <c r="D82" s="94"/>
      <c r="E82" s="61"/>
      <c r="F82" s="61"/>
      <c r="H82" s="46"/>
      <c r="I82" s="46"/>
      <c r="J82" s="46"/>
    </row>
    <row r="83" spans="1:10">
      <c r="A83" s="59"/>
      <c r="B83" s="85" t="s">
        <v>277</v>
      </c>
      <c r="C83" s="59"/>
      <c r="D83" s="94"/>
      <c r="E83" s="61"/>
      <c r="F83" s="61"/>
      <c r="H83" s="102">
        <v>4136305</v>
      </c>
      <c r="I83" s="177">
        <f t="shared" si="1"/>
        <v>1.7892182506724397</v>
      </c>
      <c r="J83" s="102">
        <f>+H83*I83</f>
        <v>7400752.3963476652</v>
      </c>
    </row>
    <row r="84" spans="1:10">
      <c r="A84" s="59"/>
      <c r="B84" s="205" t="s">
        <v>278</v>
      </c>
      <c r="C84" s="59"/>
      <c r="D84" s="94"/>
      <c r="E84" s="61"/>
      <c r="F84" s="61"/>
      <c r="I84" s="177"/>
    </row>
    <row r="85" spans="1:10">
      <c r="A85" s="59"/>
      <c r="B85" s="205" t="s">
        <v>279</v>
      </c>
      <c r="C85" s="59"/>
      <c r="D85" s="94"/>
      <c r="E85" s="61"/>
      <c r="F85" s="61"/>
      <c r="I85" s="177"/>
    </row>
    <row r="86" spans="1:10">
      <c r="A86" s="59"/>
      <c r="B86" s="205" t="s">
        <v>280</v>
      </c>
      <c r="C86" s="59"/>
      <c r="D86" s="94"/>
      <c r="E86" s="61"/>
      <c r="F86" s="61"/>
      <c r="I86" s="177"/>
    </row>
    <row r="87" spans="1:10">
      <c r="A87" s="59"/>
      <c r="B87" s="205" t="s">
        <v>281</v>
      </c>
      <c r="C87" s="59"/>
      <c r="D87" s="94"/>
      <c r="E87" s="61"/>
      <c r="F87" s="61"/>
      <c r="I87" s="177"/>
    </row>
    <row r="88" spans="1:10">
      <c r="A88" s="59"/>
      <c r="B88" s="95"/>
      <c r="C88" s="59"/>
      <c r="D88" s="94"/>
      <c r="E88" s="61"/>
      <c r="F88" s="61"/>
      <c r="I88" s="177"/>
    </row>
    <row r="89" spans="1:10" ht="15.75" customHeight="1">
      <c r="A89" s="228" t="s">
        <v>255</v>
      </c>
      <c r="B89" s="228"/>
      <c r="C89" s="228"/>
      <c r="D89" s="228"/>
      <c r="E89" s="228"/>
      <c r="F89" s="178">
        <f>+F78</f>
        <v>14999999.599999994</v>
      </c>
      <c r="I89" s="177"/>
    </row>
    <row r="90" spans="1:10" ht="15.75" customHeight="1">
      <c r="A90" s="228" t="s">
        <v>256</v>
      </c>
      <c r="B90" s="228"/>
      <c r="C90" s="228"/>
      <c r="D90" s="228"/>
      <c r="E90" s="228"/>
      <c r="F90" s="179">
        <f>+F89*0.18</f>
        <v>2699999.9279999989</v>
      </c>
    </row>
    <row r="91" spans="1:10">
      <c r="A91" s="229" t="s">
        <v>257</v>
      </c>
      <c r="B91" s="230"/>
      <c r="C91" s="230"/>
      <c r="D91" s="230"/>
      <c r="E91" s="231"/>
      <c r="F91" s="179">
        <f>F89+F90</f>
        <v>17699999.527999993</v>
      </c>
    </row>
    <row r="92" spans="1:10" ht="12" customHeight="1"/>
    <row r="93" spans="1:10">
      <c r="A93" s="213" t="s">
        <v>264</v>
      </c>
    </row>
    <row r="94" spans="1:10">
      <c r="A94" s="206" t="s">
        <v>305</v>
      </c>
    </row>
    <row r="95" spans="1:10">
      <c r="A95" s="214"/>
    </row>
    <row r="96" spans="1:10">
      <c r="A96" s="215" t="s">
        <v>265</v>
      </c>
    </row>
    <row r="97" spans="1:1">
      <c r="A97" s="214"/>
    </row>
    <row r="98" spans="1:1">
      <c r="A98" s="214"/>
    </row>
  </sheetData>
  <mergeCells count="6">
    <mergeCell ref="A91:E91"/>
    <mergeCell ref="E12:F12"/>
    <mergeCell ref="A14:F14"/>
    <mergeCell ref="A78:B78"/>
    <mergeCell ref="A89:E89"/>
    <mergeCell ref="A90:E9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rowBreaks count="1" manualBreakCount="1">
    <brk id="54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EAFB-A578-4B95-8D44-A2A8660F7D3D}">
  <dimension ref="A1:RJ2484"/>
  <sheetViews>
    <sheetView workbookViewId="0">
      <selection activeCell="C17" sqref="C17"/>
    </sheetView>
  </sheetViews>
  <sheetFormatPr baseColWidth="10" defaultRowHeight="15"/>
  <cols>
    <col min="1" max="1" width="7.140625" customWidth="1"/>
    <col min="2" max="2" width="46.5703125" customWidth="1"/>
    <col min="3" max="3" width="26.85546875" customWidth="1"/>
    <col min="4" max="4" width="26.5703125" style="111" bestFit="1" customWidth="1"/>
    <col min="5" max="5" width="27.7109375" style="111" customWidth="1"/>
    <col min="6" max="478" width="11.42578125" style="111"/>
  </cols>
  <sheetData>
    <row r="1" spans="1:8" s="104" customFormat="1" ht="20.25" thickBot="1">
      <c r="A1" s="233" t="s">
        <v>217</v>
      </c>
      <c r="B1" s="234"/>
      <c r="C1" s="234"/>
      <c r="D1" s="234"/>
      <c r="E1" s="234"/>
      <c r="F1" s="235"/>
    </row>
    <row r="2" spans="1:8" s="104" customFormat="1" ht="16.149999999999999" customHeight="1" thickBot="1">
      <c r="A2" s="236" t="s">
        <v>218</v>
      </c>
      <c r="B2" s="237"/>
      <c r="C2" s="237"/>
      <c r="D2" s="237"/>
      <c r="E2" s="238" t="s">
        <v>219</v>
      </c>
      <c r="F2" s="238"/>
    </row>
    <row r="3" spans="1:8" s="104" customFormat="1" ht="12.6" customHeight="1">
      <c r="A3" s="105"/>
      <c r="B3" s="105"/>
      <c r="C3" s="105"/>
      <c r="D3" s="105"/>
      <c r="E3" s="106"/>
      <c r="F3" s="106"/>
    </row>
    <row r="4" spans="1:8" s="104" customFormat="1" ht="16.149999999999999" customHeight="1">
      <c r="A4" s="239" t="s">
        <v>220</v>
      </c>
      <c r="B4" s="240"/>
      <c r="C4" s="241" t="s">
        <v>221</v>
      </c>
      <c r="D4" s="242"/>
      <c r="E4" s="241"/>
      <c r="F4" s="242"/>
    </row>
    <row r="5" spans="1:8" s="104" customFormat="1" ht="9.6" customHeight="1">
      <c r="A5" s="107"/>
      <c r="B5" s="107"/>
      <c r="C5" s="107"/>
      <c r="D5" s="107"/>
      <c r="E5" s="107"/>
      <c r="F5" s="107"/>
    </row>
    <row r="6" spans="1:8" s="104" customFormat="1" ht="19.5">
      <c r="A6" s="107"/>
      <c r="B6" s="108" t="s">
        <v>222</v>
      </c>
      <c r="C6" s="109">
        <v>0</v>
      </c>
      <c r="D6" s="107"/>
      <c r="E6" s="107"/>
      <c r="F6" s="107"/>
    </row>
    <row r="7" spans="1:8" s="104" customFormat="1" ht="8.25" customHeight="1">
      <c r="A7" s="107"/>
      <c r="B7" s="107"/>
      <c r="C7" s="107"/>
      <c r="D7" s="107"/>
      <c r="E7" s="107"/>
      <c r="F7" s="107"/>
    </row>
    <row r="8" spans="1:8" ht="30.6" customHeight="1">
      <c r="A8" s="110" t="s">
        <v>0</v>
      </c>
      <c r="B8" s="110" t="s">
        <v>223</v>
      </c>
      <c r="C8" s="110" t="s">
        <v>224</v>
      </c>
      <c r="D8" s="110" t="s">
        <v>225</v>
      </c>
      <c r="E8" s="110" t="s">
        <v>226</v>
      </c>
      <c r="F8" s="110" t="s">
        <v>227</v>
      </c>
    </row>
    <row r="9" spans="1:8" ht="19.5">
      <c r="A9" s="112" t="s">
        <v>228</v>
      </c>
      <c r="B9" s="113" t="s">
        <v>229</v>
      </c>
      <c r="C9" s="114">
        <v>0</v>
      </c>
      <c r="D9" s="114">
        <v>0</v>
      </c>
      <c r="E9" s="114">
        <v>0</v>
      </c>
      <c r="F9" s="115" t="s">
        <v>248</v>
      </c>
    </row>
    <row r="10" spans="1:8" ht="19.5">
      <c r="A10" s="112" t="s">
        <v>230</v>
      </c>
      <c r="B10" s="113" t="s">
        <v>231</v>
      </c>
      <c r="C10" s="114">
        <v>520000</v>
      </c>
      <c r="D10" s="114">
        <v>0</v>
      </c>
      <c r="E10" s="114">
        <v>520000</v>
      </c>
      <c r="F10" s="115" t="s">
        <v>248</v>
      </c>
    </row>
    <row r="11" spans="1:8" ht="19.5">
      <c r="A11" s="112" t="s">
        <v>232</v>
      </c>
      <c r="B11" s="113" t="s">
        <v>233</v>
      </c>
      <c r="C11" s="114">
        <v>169505</v>
      </c>
      <c r="D11" s="114">
        <v>0</v>
      </c>
      <c r="E11" s="114">
        <v>169505</v>
      </c>
      <c r="F11" s="115" t="s">
        <v>248</v>
      </c>
    </row>
    <row r="12" spans="1:8" ht="19.5">
      <c r="A12" s="112" t="s">
        <v>234</v>
      </c>
      <c r="B12" s="113" t="s">
        <v>235</v>
      </c>
      <c r="C12" s="114">
        <v>490000</v>
      </c>
      <c r="D12" s="114">
        <v>0</v>
      </c>
      <c r="E12" s="114">
        <v>490000</v>
      </c>
      <c r="F12" s="115" t="s">
        <v>248</v>
      </c>
    </row>
    <row r="13" spans="1:8" ht="19.5">
      <c r="A13" s="112" t="s">
        <v>236</v>
      </c>
      <c r="B13" s="113" t="s">
        <v>237</v>
      </c>
      <c r="C13" s="114">
        <v>1747200</v>
      </c>
      <c r="D13" s="114">
        <v>0</v>
      </c>
      <c r="E13" s="114">
        <v>1747200</v>
      </c>
      <c r="F13" s="115" t="s">
        <v>248</v>
      </c>
    </row>
    <row r="14" spans="1:8" ht="19.5">
      <c r="A14" s="112" t="s">
        <v>238</v>
      </c>
      <c r="B14" s="113" t="s">
        <v>239</v>
      </c>
      <c r="C14" s="114">
        <v>1209600</v>
      </c>
      <c r="D14" s="114">
        <v>0</v>
      </c>
      <c r="E14" s="114">
        <v>1209600</v>
      </c>
      <c r="F14" s="115" t="s">
        <v>248</v>
      </c>
    </row>
    <row r="15" spans="1:8" ht="19.5">
      <c r="A15" s="116" t="s">
        <v>240</v>
      </c>
      <c r="B15" s="117" t="s">
        <v>241</v>
      </c>
      <c r="C15" s="118">
        <v>4136305</v>
      </c>
      <c r="D15" s="118">
        <v>0</v>
      </c>
      <c r="E15" s="118">
        <v>4136305</v>
      </c>
      <c r="F15" s="119"/>
      <c r="H15" s="120"/>
    </row>
    <row r="16" spans="1:8" s="111" customFormat="1" ht="19.5">
      <c r="A16" s="121" t="s">
        <v>242</v>
      </c>
      <c r="B16" s="122" t="s">
        <v>243</v>
      </c>
      <c r="C16" s="123"/>
      <c r="D16" s="124"/>
      <c r="E16" s="125">
        <v>0</v>
      </c>
      <c r="F16" s="126"/>
    </row>
    <row r="17" spans="1:10" s="111" customFormat="1" ht="26.25">
      <c r="A17" s="127" t="s">
        <v>244</v>
      </c>
      <c r="B17" s="128" t="s">
        <v>245</v>
      </c>
      <c r="C17" s="129">
        <v>4136305</v>
      </c>
      <c r="D17" s="129">
        <v>0</v>
      </c>
      <c r="E17" s="129">
        <v>4136305</v>
      </c>
      <c r="F17" s="130"/>
    </row>
    <row r="18" spans="1:10" s="111" customFormat="1" ht="26.25">
      <c r="A18" s="131">
        <v>10</v>
      </c>
      <c r="B18" s="132" t="s">
        <v>246</v>
      </c>
      <c r="C18" s="133">
        <v>-4136305</v>
      </c>
      <c r="D18" s="134" t="e">
        <v>#DIV/0!</v>
      </c>
      <c r="E18" s="125"/>
      <c r="F18" s="126"/>
    </row>
    <row r="19" spans="1:10" s="111" customFormat="1" ht="14.25" customHeight="1">
      <c r="A19" s="135"/>
      <c r="B19" s="136"/>
      <c r="C19" s="137"/>
      <c r="D19" s="138"/>
      <c r="E19" s="139"/>
      <c r="F19" s="140"/>
      <c r="J19" s="111" t="s">
        <v>18</v>
      </c>
    </row>
    <row r="20" spans="1:10" s="111" customFormat="1" ht="25.5" customHeight="1">
      <c r="A20" s="135"/>
      <c r="B20" s="136"/>
      <c r="C20" s="137"/>
      <c r="D20" s="141" t="s">
        <v>247</v>
      </c>
      <c r="E20" s="139"/>
      <c r="F20" s="140"/>
    </row>
    <row r="21" spans="1:10" s="111" customFormat="1" ht="34.15" customHeight="1">
      <c r="A21" s="135"/>
      <c r="B21" s="136"/>
      <c r="C21" s="137"/>
      <c r="D21" s="138"/>
      <c r="E21" s="139"/>
      <c r="F21" s="140"/>
    </row>
    <row r="22" spans="1:10" s="111" customFormat="1" ht="34.15" customHeight="1">
      <c r="A22" s="135"/>
      <c r="B22" s="136"/>
      <c r="C22" s="137"/>
      <c r="D22" s="138"/>
      <c r="E22" s="139"/>
      <c r="F22" s="140"/>
    </row>
    <row r="23" spans="1:10" s="111" customFormat="1" ht="19.5">
      <c r="A23" s="142"/>
      <c r="B23"/>
      <c r="C23"/>
      <c r="D23" s="143"/>
      <c r="E23"/>
      <c r="F23"/>
    </row>
    <row r="24" spans="1:10" s="111" customFormat="1" ht="19.5">
      <c r="A24" s="144"/>
    </row>
    <row r="25" spans="1:10" s="111" customFormat="1"/>
    <row r="26" spans="1:10" s="111" customFormat="1"/>
    <row r="27" spans="1:10" s="111" customFormat="1"/>
    <row r="28" spans="1:10" s="111" customFormat="1"/>
    <row r="29" spans="1:10" s="111" customFormat="1"/>
    <row r="30" spans="1:10" s="111" customFormat="1"/>
    <row r="31" spans="1:10" s="111" customFormat="1"/>
    <row r="32" spans="1:10" s="111" customFormat="1"/>
    <row r="33" s="111" customFormat="1"/>
    <row r="34" s="111" customFormat="1"/>
    <row r="35" s="111" customFormat="1"/>
    <row r="36" s="111" customFormat="1"/>
    <row r="37" s="111" customFormat="1"/>
    <row r="38" s="111" customFormat="1"/>
    <row r="39" s="111" customFormat="1"/>
    <row r="40" s="111" customFormat="1"/>
    <row r="41" s="111" customFormat="1"/>
    <row r="42" s="111" customFormat="1"/>
    <row r="43" s="111" customFormat="1"/>
    <row r="44" s="111" customFormat="1"/>
    <row r="45" s="111" customFormat="1"/>
    <row r="46" s="111" customFormat="1"/>
    <row r="47" s="111" customFormat="1"/>
    <row r="48" s="111" customFormat="1"/>
    <row r="49" s="111" customFormat="1"/>
    <row r="50" s="111" customFormat="1"/>
    <row r="51" s="111" customFormat="1"/>
    <row r="52" s="111" customFormat="1"/>
    <row r="53" s="111" customFormat="1"/>
    <row r="54" s="111" customFormat="1"/>
    <row r="55" s="111" customFormat="1"/>
    <row r="56" s="111" customFormat="1"/>
    <row r="57" s="111" customFormat="1"/>
    <row r="58" s="111" customFormat="1"/>
    <row r="59" s="111" customFormat="1"/>
    <row r="60" s="111" customFormat="1"/>
    <row r="61" s="111" customFormat="1"/>
    <row r="62" s="111" customFormat="1"/>
    <row r="63" s="111" customFormat="1"/>
    <row r="64" s="111" customFormat="1"/>
    <row r="65" s="111" customFormat="1"/>
    <row r="66" s="111" customFormat="1"/>
    <row r="67" s="111" customFormat="1"/>
    <row r="68" s="111" customFormat="1"/>
    <row r="69" s="111" customFormat="1"/>
    <row r="70" s="111" customFormat="1"/>
    <row r="71" s="111" customFormat="1"/>
    <row r="72" s="111" customFormat="1"/>
    <row r="73" s="111" customFormat="1"/>
    <row r="74" s="111" customFormat="1"/>
    <row r="75" s="111" customFormat="1"/>
    <row r="76" s="111" customFormat="1"/>
    <row r="77" s="111" customFormat="1"/>
    <row r="78" s="111" customFormat="1"/>
    <row r="79" s="111" customFormat="1"/>
    <row r="80" s="111" customFormat="1"/>
    <row r="81" s="111" customFormat="1"/>
    <row r="82" s="111" customFormat="1"/>
    <row r="83" s="111" customFormat="1"/>
    <row r="84" s="111" customFormat="1"/>
    <row r="85" s="111" customFormat="1"/>
    <row r="86" s="111" customFormat="1"/>
    <row r="87" s="111" customFormat="1"/>
    <row r="88" s="111" customFormat="1"/>
    <row r="89" s="111" customFormat="1"/>
    <row r="90" s="111" customFormat="1"/>
    <row r="91" s="111" customFormat="1"/>
    <row r="92" s="111" customFormat="1"/>
    <row r="93" s="111" customFormat="1"/>
    <row r="94" s="111" customFormat="1"/>
    <row r="95" s="111" customFormat="1"/>
    <row r="96" s="111" customFormat="1"/>
    <row r="97" s="111" customFormat="1"/>
    <row r="98" s="111" customFormat="1"/>
    <row r="99" s="111" customFormat="1"/>
    <row r="100" s="111" customFormat="1"/>
    <row r="101" s="111" customFormat="1"/>
    <row r="102" s="111" customFormat="1"/>
    <row r="103" s="111" customFormat="1"/>
    <row r="104" s="111" customFormat="1"/>
    <row r="105" s="111" customFormat="1"/>
    <row r="106" s="111" customFormat="1"/>
    <row r="107" s="111" customFormat="1"/>
    <row r="108" s="111" customFormat="1"/>
    <row r="109" s="111" customFormat="1"/>
    <row r="110" s="111" customFormat="1"/>
    <row r="111" s="111" customFormat="1"/>
    <row r="112" s="111" customFormat="1"/>
    <row r="113" s="111" customFormat="1"/>
    <row r="114" s="111" customFormat="1"/>
    <row r="115" s="111" customFormat="1"/>
    <row r="116" s="111" customFormat="1"/>
    <row r="117" s="111" customFormat="1"/>
    <row r="118" s="111" customFormat="1"/>
    <row r="119" s="111" customFormat="1"/>
    <row r="120" s="111" customFormat="1"/>
    <row r="121" s="111" customFormat="1"/>
    <row r="122" s="111" customFormat="1"/>
    <row r="123" s="111" customFormat="1"/>
    <row r="124" s="111" customFormat="1"/>
    <row r="125" s="111" customFormat="1"/>
    <row r="126" s="111" customFormat="1"/>
    <row r="127" s="111" customFormat="1"/>
    <row r="128" s="111" customFormat="1"/>
    <row r="129" s="111" customFormat="1"/>
    <row r="130" s="111" customFormat="1"/>
    <row r="131" s="111" customFormat="1"/>
    <row r="132" s="111" customFormat="1"/>
    <row r="133" s="111" customFormat="1"/>
    <row r="134" s="111" customFormat="1"/>
    <row r="135" s="111" customFormat="1"/>
    <row r="136" s="111" customFormat="1"/>
    <row r="137" s="111" customFormat="1"/>
    <row r="138" s="111" customFormat="1"/>
    <row r="139" s="111" customFormat="1"/>
    <row r="140" s="111" customFormat="1"/>
    <row r="141" s="111" customFormat="1"/>
    <row r="142" s="111" customFormat="1"/>
    <row r="143" s="111" customFormat="1"/>
    <row r="144" s="111" customFormat="1"/>
    <row r="145" s="111" customFormat="1"/>
    <row r="146" s="111" customFormat="1"/>
    <row r="147" s="111" customFormat="1"/>
    <row r="148" s="111" customFormat="1"/>
    <row r="149" s="111" customFormat="1"/>
    <row r="150" s="111" customFormat="1"/>
    <row r="151" s="111" customFormat="1"/>
    <row r="152" s="111" customFormat="1"/>
    <row r="153" s="111" customFormat="1"/>
    <row r="154" s="111" customFormat="1"/>
    <row r="155" s="111" customFormat="1"/>
    <row r="156" s="111" customFormat="1"/>
    <row r="157" s="111" customFormat="1"/>
    <row r="158" s="111" customFormat="1"/>
    <row r="159" s="111" customFormat="1"/>
    <row r="160" s="111" customFormat="1"/>
    <row r="161" s="111" customFormat="1"/>
    <row r="162" s="111" customFormat="1"/>
    <row r="163" s="111" customFormat="1"/>
    <row r="164" s="111" customFormat="1"/>
    <row r="165" s="111" customFormat="1"/>
    <row r="166" s="111" customFormat="1"/>
    <row r="167" s="111" customFormat="1"/>
    <row r="168" s="111" customFormat="1"/>
    <row r="169" s="111" customFormat="1"/>
    <row r="170" s="111" customFormat="1"/>
    <row r="171" s="111" customFormat="1"/>
    <row r="172" s="111" customFormat="1"/>
    <row r="173" s="111" customFormat="1"/>
    <row r="174" s="111" customFormat="1"/>
    <row r="175" s="111" customFormat="1"/>
    <row r="176" s="111" customFormat="1"/>
    <row r="177" s="111" customFormat="1"/>
    <row r="178" s="111" customFormat="1"/>
    <row r="179" s="111" customFormat="1"/>
    <row r="180" s="111" customFormat="1"/>
    <row r="181" s="111" customFormat="1"/>
    <row r="182" s="111" customFormat="1"/>
    <row r="183" s="111" customFormat="1"/>
    <row r="184" s="111" customFormat="1"/>
    <row r="185" s="111" customFormat="1"/>
    <row r="186" s="111" customFormat="1"/>
    <row r="187" s="111" customFormat="1"/>
    <row r="188" s="111" customFormat="1"/>
    <row r="189" s="111" customFormat="1"/>
    <row r="190" s="111" customFormat="1"/>
    <row r="191" s="111" customFormat="1"/>
    <row r="192" s="111" customFormat="1"/>
    <row r="193" s="111" customFormat="1"/>
    <row r="194" s="111" customFormat="1"/>
    <row r="195" s="111" customFormat="1"/>
    <row r="196" s="111" customFormat="1"/>
    <row r="197" s="111" customFormat="1"/>
    <row r="198" s="111" customFormat="1"/>
    <row r="199" s="111" customFormat="1"/>
    <row r="200" s="111" customFormat="1"/>
    <row r="201" s="111" customFormat="1"/>
    <row r="202" s="111" customFormat="1"/>
    <row r="203" s="111" customFormat="1"/>
    <row r="204" s="111" customFormat="1"/>
    <row r="205" s="111" customFormat="1"/>
    <row r="206" s="111" customFormat="1"/>
    <row r="207" s="111" customFormat="1"/>
    <row r="208" s="111" customFormat="1"/>
    <row r="209" s="111" customFormat="1"/>
    <row r="210" s="111" customFormat="1"/>
    <row r="211" s="111" customFormat="1"/>
    <row r="212" s="111" customFormat="1"/>
    <row r="213" s="111" customFormat="1"/>
    <row r="214" s="111" customFormat="1"/>
    <row r="215" s="111" customFormat="1"/>
    <row r="216" s="111" customFormat="1"/>
    <row r="217" s="111" customFormat="1"/>
    <row r="218" s="111" customFormat="1"/>
    <row r="219" s="111" customFormat="1"/>
    <row r="220" s="111" customFormat="1"/>
    <row r="221" s="111" customFormat="1"/>
    <row r="222" s="111" customFormat="1"/>
    <row r="223" s="111" customFormat="1"/>
    <row r="224" s="111" customFormat="1"/>
    <row r="225" s="111" customFormat="1"/>
    <row r="226" s="111" customFormat="1"/>
    <row r="227" s="111" customFormat="1"/>
    <row r="228" s="111" customFormat="1"/>
    <row r="229" s="111" customFormat="1"/>
    <row r="230" s="111" customFormat="1"/>
    <row r="231" s="111" customFormat="1"/>
    <row r="232" s="111" customFormat="1"/>
    <row r="233" s="111" customFormat="1"/>
    <row r="234" s="111" customFormat="1"/>
    <row r="235" s="111" customFormat="1"/>
    <row r="236" s="111" customFormat="1"/>
    <row r="237" s="111" customFormat="1"/>
    <row r="238" s="111" customFormat="1"/>
    <row r="239" s="111" customFormat="1"/>
    <row r="240" s="111" customFormat="1"/>
    <row r="241" s="111" customFormat="1"/>
    <row r="242" s="111" customFormat="1"/>
    <row r="243" s="111" customFormat="1"/>
    <row r="244" s="111" customFormat="1"/>
    <row r="245" s="111" customFormat="1"/>
    <row r="246" s="111" customFormat="1"/>
    <row r="247" s="111" customFormat="1"/>
    <row r="248" s="111" customFormat="1"/>
    <row r="249" s="111" customFormat="1"/>
    <row r="250" s="111" customFormat="1"/>
    <row r="251" s="111" customFormat="1"/>
    <row r="252" s="111" customFormat="1"/>
    <row r="253" s="111" customFormat="1"/>
    <row r="254" s="111" customFormat="1"/>
    <row r="255" s="111" customFormat="1"/>
    <row r="256" s="111" customFormat="1"/>
    <row r="257" s="111" customFormat="1"/>
    <row r="258" s="111" customFormat="1"/>
    <row r="259" s="111" customFormat="1"/>
    <row r="260" s="111" customFormat="1"/>
    <row r="261" s="111" customFormat="1"/>
    <row r="262" s="111" customFormat="1"/>
    <row r="263" s="111" customFormat="1"/>
    <row r="264" s="111" customFormat="1"/>
    <row r="265" s="111" customFormat="1"/>
    <row r="266" s="111" customFormat="1"/>
    <row r="267" s="111" customFormat="1"/>
    <row r="268" s="111" customFormat="1"/>
    <row r="269" s="111" customFormat="1"/>
    <row r="270" s="111" customFormat="1"/>
    <row r="271" s="111" customFormat="1"/>
    <row r="272" s="111" customFormat="1"/>
    <row r="273" s="111" customFormat="1"/>
    <row r="274" s="111" customFormat="1"/>
    <row r="275" s="111" customFormat="1"/>
    <row r="276" s="111" customFormat="1"/>
    <row r="277" s="111" customFormat="1"/>
    <row r="278" s="111" customFormat="1"/>
    <row r="279" s="111" customFormat="1"/>
    <row r="280" s="111" customFormat="1"/>
    <row r="281" s="111" customFormat="1"/>
    <row r="282" s="111" customFormat="1"/>
    <row r="283" s="111" customFormat="1"/>
    <row r="284" s="111" customFormat="1"/>
    <row r="285" s="111" customFormat="1"/>
    <row r="286" s="111" customFormat="1"/>
    <row r="287" s="111" customFormat="1"/>
    <row r="288" s="111" customFormat="1"/>
    <row r="289" s="111" customFormat="1"/>
    <row r="290" s="111" customFormat="1"/>
    <row r="291" s="111" customFormat="1"/>
    <row r="292" s="111" customFormat="1"/>
    <row r="293" s="111" customFormat="1"/>
    <row r="294" s="111" customFormat="1"/>
    <row r="295" s="111" customFormat="1"/>
    <row r="296" s="111" customFormat="1"/>
    <row r="297" s="111" customFormat="1"/>
    <row r="298" s="111" customFormat="1"/>
    <row r="299" s="111" customFormat="1"/>
    <row r="300" s="111" customFormat="1"/>
    <row r="301" s="111" customFormat="1"/>
    <row r="302" s="111" customFormat="1"/>
    <row r="303" s="111" customFormat="1"/>
    <row r="304" s="111" customFormat="1"/>
    <row r="305" s="111" customFormat="1"/>
    <row r="306" s="111" customFormat="1"/>
    <row r="307" s="111" customFormat="1"/>
    <row r="308" s="111" customFormat="1"/>
    <row r="309" s="111" customFormat="1"/>
    <row r="310" s="111" customFormat="1"/>
    <row r="311" s="111" customFormat="1"/>
    <row r="312" s="111" customFormat="1"/>
    <row r="313" s="111" customFormat="1"/>
    <row r="314" s="111" customFormat="1"/>
    <row r="315" s="111" customFormat="1"/>
    <row r="316" s="111" customFormat="1"/>
    <row r="317" s="111" customFormat="1"/>
    <row r="318" s="111" customFormat="1"/>
    <row r="319" s="111" customFormat="1"/>
    <row r="320" s="111" customFormat="1"/>
    <row r="321" s="111" customFormat="1"/>
    <row r="322" s="111" customFormat="1"/>
    <row r="323" s="111" customFormat="1"/>
    <row r="324" s="111" customFormat="1"/>
    <row r="325" s="111" customFormat="1"/>
    <row r="326" s="111" customFormat="1"/>
    <row r="327" s="111" customFormat="1"/>
    <row r="328" s="111" customFormat="1"/>
    <row r="329" s="111" customFormat="1"/>
    <row r="330" s="111" customFormat="1"/>
    <row r="331" s="111" customFormat="1"/>
    <row r="332" s="111" customFormat="1"/>
    <row r="333" s="111" customFormat="1"/>
    <row r="334" s="111" customFormat="1"/>
    <row r="335" s="111" customFormat="1"/>
    <row r="336" s="111" customFormat="1"/>
    <row r="337" s="111" customFormat="1"/>
    <row r="338" s="111" customFormat="1"/>
    <row r="339" s="111" customFormat="1"/>
    <row r="340" s="111" customFormat="1"/>
    <row r="341" s="111" customFormat="1"/>
    <row r="342" s="111" customFormat="1"/>
    <row r="343" s="111" customFormat="1"/>
    <row r="344" s="111" customFormat="1"/>
    <row r="345" s="111" customFormat="1"/>
    <row r="346" s="111" customFormat="1"/>
    <row r="347" s="111" customFormat="1"/>
    <row r="348" s="111" customFormat="1"/>
    <row r="349" s="111" customFormat="1"/>
    <row r="350" s="111" customFormat="1"/>
    <row r="351" s="111" customFormat="1"/>
    <row r="352" s="111" customFormat="1"/>
    <row r="353" s="111" customFormat="1"/>
    <row r="354" s="111" customFormat="1"/>
    <row r="355" s="111" customFormat="1"/>
    <row r="356" s="111" customFormat="1"/>
    <row r="357" s="111" customFormat="1"/>
    <row r="358" s="111" customFormat="1"/>
    <row r="359" s="111" customFormat="1"/>
    <row r="360" s="111" customFormat="1"/>
    <row r="361" s="111" customFormat="1"/>
    <row r="362" s="111" customFormat="1"/>
    <row r="363" s="111" customFormat="1"/>
    <row r="364" s="111" customFormat="1"/>
    <row r="365" s="111" customFormat="1"/>
    <row r="366" s="111" customFormat="1"/>
    <row r="367" s="111" customFormat="1"/>
    <row r="368" s="111" customFormat="1"/>
    <row r="369" s="111" customFormat="1"/>
    <row r="370" s="111" customFormat="1"/>
    <row r="371" s="111" customFormat="1"/>
    <row r="372" s="111" customFormat="1"/>
    <row r="373" s="111" customFormat="1"/>
    <row r="374" s="111" customFormat="1"/>
    <row r="375" s="111" customFormat="1"/>
    <row r="376" s="111" customFormat="1"/>
    <row r="377" s="111" customFormat="1"/>
    <row r="378" s="111" customFormat="1"/>
    <row r="379" s="111" customFormat="1"/>
    <row r="380" s="111" customFormat="1"/>
    <row r="381" s="111" customFormat="1"/>
    <row r="382" s="111" customFormat="1"/>
    <row r="383" s="111" customFormat="1"/>
    <row r="384" s="111" customFormat="1"/>
    <row r="385" s="111" customFormat="1"/>
    <row r="386" s="111" customFormat="1"/>
    <row r="387" s="111" customFormat="1"/>
    <row r="388" s="111" customFormat="1"/>
    <row r="389" s="111" customFormat="1"/>
    <row r="390" s="111" customFormat="1"/>
    <row r="391" s="111" customFormat="1"/>
    <row r="392" s="111" customFormat="1"/>
    <row r="393" s="111" customFormat="1"/>
    <row r="394" s="111" customFormat="1"/>
    <row r="395" s="111" customFormat="1"/>
    <row r="396" s="111" customFormat="1"/>
    <row r="397" s="111" customFormat="1"/>
    <row r="398" s="111" customFormat="1"/>
    <row r="399" s="111" customFormat="1"/>
    <row r="400" s="111" customFormat="1"/>
    <row r="401" s="111" customFormat="1"/>
    <row r="402" s="111" customFormat="1"/>
    <row r="403" s="111" customFormat="1"/>
    <row r="404" s="111" customFormat="1"/>
    <row r="405" s="111" customFormat="1"/>
    <row r="406" s="111" customFormat="1"/>
    <row r="407" s="111" customFormat="1"/>
    <row r="408" s="111" customFormat="1"/>
    <row r="409" s="111" customFormat="1"/>
    <row r="410" s="111" customFormat="1"/>
    <row r="411" s="111" customFormat="1"/>
    <row r="412" s="111" customFormat="1"/>
    <row r="413" s="111" customFormat="1"/>
    <row r="414" s="111" customFormat="1"/>
    <row r="415" s="111" customFormat="1"/>
    <row r="416" s="111" customFormat="1"/>
    <row r="417" s="111" customFormat="1"/>
    <row r="418" s="111" customFormat="1"/>
    <row r="419" s="111" customFormat="1"/>
    <row r="420" s="111" customFormat="1"/>
    <row r="421" s="111" customFormat="1"/>
    <row r="422" s="111" customFormat="1"/>
    <row r="423" s="111" customFormat="1"/>
    <row r="424" s="111" customFormat="1"/>
    <row r="425" s="111" customFormat="1"/>
    <row r="426" s="111" customFormat="1"/>
    <row r="427" s="111" customFormat="1"/>
    <row r="428" s="111" customFormat="1"/>
    <row r="429" s="111" customFormat="1"/>
    <row r="430" s="111" customFormat="1"/>
    <row r="431" s="111" customFormat="1"/>
    <row r="432" s="111" customFormat="1"/>
    <row r="433" s="111" customFormat="1"/>
    <row r="434" s="111" customFormat="1"/>
    <row r="435" s="111" customFormat="1"/>
    <row r="436" s="111" customFormat="1"/>
    <row r="437" s="111" customFormat="1"/>
    <row r="438" s="111" customFormat="1"/>
    <row r="439" s="111" customFormat="1"/>
    <row r="440" s="111" customFormat="1"/>
    <row r="441" s="111" customFormat="1"/>
    <row r="442" s="111" customFormat="1"/>
    <row r="443" s="111" customFormat="1"/>
    <row r="444" s="111" customFormat="1"/>
    <row r="445" s="111" customFormat="1"/>
    <row r="446" s="111" customFormat="1"/>
    <row r="447" s="111" customFormat="1"/>
    <row r="448" s="111" customFormat="1"/>
    <row r="449" s="111" customFormat="1"/>
    <row r="450" s="111" customFormat="1"/>
    <row r="451" s="111" customFormat="1"/>
    <row r="452" s="111" customFormat="1"/>
    <row r="453" s="111" customFormat="1"/>
    <row r="454" s="111" customFormat="1"/>
    <row r="455" s="111" customFormat="1"/>
    <row r="456" s="111" customFormat="1"/>
    <row r="457" s="111" customFormat="1"/>
    <row r="458" s="111" customFormat="1"/>
    <row r="459" s="111" customFormat="1"/>
    <row r="460" s="111" customFormat="1"/>
    <row r="461" s="111" customFormat="1"/>
    <row r="462" s="111" customFormat="1"/>
    <row r="463" s="111" customFormat="1"/>
    <row r="464" s="111" customFormat="1"/>
    <row r="465" s="111" customFormat="1"/>
    <row r="466" s="111" customFormat="1"/>
    <row r="467" s="111" customFormat="1"/>
    <row r="468" s="111" customFormat="1"/>
    <row r="469" s="111" customFormat="1"/>
    <row r="470" s="111" customFormat="1"/>
    <row r="471" s="111" customFormat="1"/>
    <row r="472" s="111" customFormat="1"/>
    <row r="473" s="111" customFormat="1"/>
    <row r="474" s="111" customFormat="1"/>
    <row r="475" s="111" customFormat="1"/>
    <row r="476" s="111" customFormat="1"/>
    <row r="477" s="111" customFormat="1"/>
    <row r="478" s="111" customFormat="1"/>
    <row r="479" s="111" customFormat="1"/>
    <row r="480" s="111" customFormat="1"/>
    <row r="481" s="111" customFormat="1"/>
    <row r="482" s="111" customFormat="1"/>
    <row r="483" s="111" customFormat="1"/>
    <row r="484" s="111" customFormat="1"/>
    <row r="485" s="111" customFormat="1"/>
    <row r="486" s="111" customFormat="1"/>
    <row r="487" s="111" customFormat="1"/>
    <row r="488" s="111" customFormat="1"/>
    <row r="489" s="111" customFormat="1"/>
    <row r="490" s="111" customFormat="1"/>
    <row r="491" s="111" customFormat="1"/>
    <row r="492" s="111" customFormat="1"/>
    <row r="493" s="111" customFormat="1"/>
    <row r="494" s="111" customFormat="1"/>
    <row r="495" s="111" customFormat="1"/>
    <row r="496" s="111" customFormat="1"/>
    <row r="497" s="111" customFormat="1"/>
    <row r="498" s="111" customFormat="1"/>
    <row r="499" s="111" customFormat="1"/>
    <row r="500" s="111" customFormat="1"/>
    <row r="501" s="111" customFormat="1"/>
    <row r="502" s="111" customFormat="1"/>
    <row r="503" s="111" customFormat="1"/>
    <row r="504" s="111" customFormat="1"/>
    <row r="505" s="111" customFormat="1"/>
    <row r="506" s="111" customFormat="1"/>
    <row r="507" s="111" customFormat="1"/>
    <row r="508" s="111" customFormat="1"/>
    <row r="509" s="111" customFormat="1"/>
    <row r="510" s="111" customFormat="1"/>
    <row r="511" s="111" customFormat="1"/>
    <row r="512" s="111" customFormat="1"/>
    <row r="513" s="111" customFormat="1"/>
    <row r="514" s="111" customFormat="1"/>
    <row r="515" s="111" customFormat="1"/>
    <row r="516" s="111" customFormat="1"/>
    <row r="517" s="111" customFormat="1"/>
    <row r="518" s="111" customFormat="1"/>
    <row r="519" s="111" customFormat="1"/>
    <row r="520" s="111" customFormat="1"/>
    <row r="521" s="111" customFormat="1"/>
    <row r="522" s="111" customFormat="1"/>
    <row r="523" s="111" customFormat="1"/>
    <row r="524" s="111" customFormat="1"/>
    <row r="525" s="111" customFormat="1"/>
    <row r="526" s="111" customFormat="1"/>
    <row r="527" s="111" customFormat="1"/>
    <row r="528" s="111" customFormat="1"/>
    <row r="529" s="111" customFormat="1"/>
    <row r="530" s="111" customFormat="1"/>
    <row r="531" s="111" customFormat="1"/>
    <row r="532" s="111" customFormat="1"/>
    <row r="533" s="111" customFormat="1"/>
    <row r="534" s="111" customFormat="1"/>
    <row r="535" s="111" customFormat="1"/>
    <row r="536" s="111" customFormat="1"/>
    <row r="537" s="111" customFormat="1"/>
    <row r="538" s="111" customFormat="1"/>
    <row r="539" s="111" customFormat="1"/>
    <row r="540" s="111" customFormat="1"/>
    <row r="541" s="111" customFormat="1"/>
    <row r="542" s="111" customFormat="1"/>
    <row r="543" s="111" customFormat="1"/>
    <row r="544" s="111" customFormat="1"/>
    <row r="545" s="111" customFormat="1"/>
    <row r="546" s="111" customFormat="1"/>
    <row r="547" s="111" customFormat="1"/>
    <row r="548" s="111" customFormat="1"/>
    <row r="549" s="111" customFormat="1"/>
    <row r="550" s="111" customFormat="1"/>
    <row r="551" s="111" customFormat="1"/>
    <row r="552" s="111" customFormat="1"/>
    <row r="553" s="111" customFormat="1"/>
    <row r="554" s="111" customFormat="1"/>
    <row r="555" s="111" customFormat="1"/>
    <row r="556" s="111" customFormat="1"/>
    <row r="557" s="111" customFormat="1"/>
    <row r="558" s="111" customFormat="1"/>
    <row r="559" s="111" customFormat="1"/>
    <row r="560" s="111" customFormat="1"/>
    <row r="561" s="111" customFormat="1"/>
    <row r="562" s="111" customFormat="1"/>
    <row r="563" s="111" customFormat="1"/>
    <row r="564" s="111" customFormat="1"/>
    <row r="565" s="111" customFormat="1"/>
    <row r="566" s="111" customFormat="1"/>
    <row r="567" s="111" customFormat="1"/>
    <row r="568" s="111" customFormat="1"/>
    <row r="569" s="111" customFormat="1"/>
    <row r="570" s="111" customFormat="1"/>
    <row r="571" s="111" customFormat="1"/>
    <row r="572" s="111" customFormat="1"/>
    <row r="573" s="111" customFormat="1"/>
    <row r="574" s="111" customFormat="1"/>
    <row r="575" s="111" customFormat="1"/>
    <row r="576" s="111" customFormat="1"/>
    <row r="577" s="111" customFormat="1"/>
    <row r="578" s="111" customFormat="1"/>
    <row r="579" s="111" customFormat="1"/>
    <row r="580" s="111" customFormat="1"/>
    <row r="581" s="111" customFormat="1"/>
    <row r="582" s="111" customFormat="1"/>
    <row r="583" s="111" customFormat="1"/>
    <row r="584" s="111" customFormat="1"/>
    <row r="585" s="111" customFormat="1"/>
    <row r="586" s="111" customFormat="1"/>
    <row r="587" s="111" customFormat="1"/>
    <row r="588" s="111" customFormat="1"/>
    <row r="589" s="111" customFormat="1"/>
    <row r="590" s="111" customFormat="1"/>
    <row r="591" s="111" customFormat="1"/>
    <row r="592" s="111" customFormat="1"/>
    <row r="593" s="111" customFormat="1"/>
    <row r="594" s="111" customFormat="1"/>
    <row r="595" s="111" customFormat="1"/>
    <row r="596" s="111" customFormat="1"/>
    <row r="597" s="111" customFormat="1"/>
    <row r="598" s="111" customFormat="1"/>
    <row r="599" s="111" customFormat="1"/>
    <row r="600" s="111" customFormat="1"/>
    <row r="601" s="111" customFormat="1"/>
    <row r="602" s="111" customFormat="1"/>
    <row r="603" s="111" customFormat="1"/>
    <row r="604" s="111" customFormat="1"/>
    <row r="605" s="111" customFormat="1"/>
    <row r="606" s="111" customFormat="1"/>
    <row r="607" s="111" customFormat="1"/>
    <row r="608" s="111" customFormat="1"/>
    <row r="609" s="111" customFormat="1"/>
    <row r="610" s="111" customFormat="1"/>
    <row r="611" s="111" customFormat="1"/>
    <row r="612" s="111" customFormat="1"/>
    <row r="613" s="111" customFormat="1"/>
    <row r="614" s="111" customFormat="1"/>
    <row r="615" s="111" customFormat="1"/>
    <row r="616" s="111" customFormat="1"/>
    <row r="617" s="111" customFormat="1"/>
    <row r="618" s="111" customFormat="1"/>
    <row r="619" s="111" customFormat="1"/>
    <row r="620" s="111" customFormat="1"/>
    <row r="621" s="111" customFormat="1"/>
    <row r="622" s="111" customFormat="1"/>
    <row r="623" s="111" customFormat="1"/>
    <row r="624" s="111" customFormat="1"/>
    <row r="625" s="111" customFormat="1"/>
    <row r="626" s="111" customFormat="1"/>
    <row r="627" s="111" customFormat="1"/>
    <row r="628" s="111" customFormat="1"/>
    <row r="629" s="111" customFormat="1"/>
    <row r="630" s="111" customFormat="1"/>
    <row r="631" s="111" customFormat="1"/>
    <row r="632" s="111" customFormat="1"/>
    <row r="633" s="111" customFormat="1"/>
    <row r="634" s="111" customFormat="1"/>
    <row r="635" s="111" customFormat="1"/>
    <row r="636" s="111" customFormat="1"/>
    <row r="637" s="111" customFormat="1"/>
    <row r="638" s="111" customFormat="1"/>
    <row r="639" s="111" customFormat="1"/>
    <row r="640" s="111" customFormat="1"/>
    <row r="641" s="111" customFormat="1"/>
    <row r="642" s="111" customFormat="1"/>
    <row r="643" s="111" customFormat="1"/>
    <row r="644" s="111" customFormat="1"/>
    <row r="645" s="111" customFormat="1"/>
    <row r="646" s="111" customFormat="1"/>
    <row r="647" s="111" customFormat="1"/>
    <row r="648" s="111" customFormat="1"/>
    <row r="649" s="111" customFormat="1"/>
    <row r="650" s="111" customFormat="1"/>
    <row r="651" s="111" customFormat="1"/>
    <row r="652" s="111" customFormat="1"/>
    <row r="653" s="111" customFormat="1"/>
    <row r="654" s="111" customFormat="1"/>
    <row r="655" s="111" customFormat="1"/>
    <row r="656" s="111" customFormat="1"/>
    <row r="657" s="111" customFormat="1"/>
    <row r="658" s="111" customFormat="1"/>
    <row r="659" s="111" customFormat="1"/>
    <row r="660" s="111" customFormat="1"/>
    <row r="661" s="111" customFormat="1"/>
    <row r="662" s="111" customFormat="1"/>
    <row r="663" s="111" customFormat="1"/>
    <row r="664" s="111" customFormat="1"/>
    <row r="665" s="111" customFormat="1"/>
    <row r="666" s="111" customFormat="1"/>
    <row r="667" s="111" customFormat="1"/>
    <row r="668" s="111" customFormat="1"/>
    <row r="669" s="111" customFormat="1"/>
    <row r="670" s="111" customFormat="1"/>
    <row r="671" s="111" customFormat="1"/>
    <row r="672" s="111" customFormat="1"/>
    <row r="673" s="111" customFormat="1"/>
    <row r="674" s="111" customFormat="1"/>
    <row r="675" s="111" customFormat="1"/>
    <row r="676" s="111" customFormat="1"/>
    <row r="677" s="111" customFormat="1"/>
    <row r="678" s="111" customFormat="1"/>
    <row r="679" s="111" customFormat="1"/>
    <row r="680" s="111" customFormat="1"/>
    <row r="681" s="111" customFormat="1"/>
    <row r="682" s="111" customFormat="1"/>
    <row r="683" s="111" customFormat="1"/>
    <row r="684" s="111" customFormat="1"/>
    <row r="685" s="111" customFormat="1"/>
    <row r="686" s="111" customFormat="1"/>
    <row r="687" s="111" customFormat="1"/>
    <row r="688" s="111" customFormat="1"/>
    <row r="689" s="111" customFormat="1"/>
    <row r="690" s="111" customFormat="1"/>
    <row r="691" s="111" customFormat="1"/>
    <row r="692" s="111" customFormat="1"/>
    <row r="693" s="111" customFormat="1"/>
    <row r="694" s="111" customFormat="1"/>
    <row r="695" s="111" customFormat="1"/>
    <row r="696" s="111" customFormat="1"/>
    <row r="697" s="111" customFormat="1"/>
    <row r="698" s="111" customFormat="1"/>
    <row r="699" s="111" customFormat="1"/>
    <row r="700" s="111" customFormat="1"/>
    <row r="701" s="111" customFormat="1"/>
    <row r="702" s="111" customFormat="1"/>
    <row r="703" s="111" customFormat="1"/>
    <row r="704" s="111" customFormat="1"/>
    <row r="705" s="111" customFormat="1"/>
    <row r="706" s="111" customFormat="1"/>
    <row r="707" s="111" customFormat="1"/>
    <row r="708" s="111" customFormat="1"/>
    <row r="709" s="111" customFormat="1"/>
    <row r="710" s="111" customFormat="1"/>
    <row r="711" s="111" customFormat="1"/>
    <row r="712" s="111" customFormat="1"/>
    <row r="713" s="111" customFormat="1"/>
    <row r="714" s="111" customFormat="1"/>
    <row r="715" s="111" customFormat="1"/>
    <row r="716" s="111" customFormat="1"/>
    <row r="717" s="111" customFormat="1"/>
    <row r="718" s="111" customFormat="1"/>
    <row r="719" s="111" customFormat="1"/>
    <row r="720" s="111" customFormat="1"/>
    <row r="721" s="111" customFormat="1"/>
    <row r="722" s="111" customFormat="1"/>
    <row r="723" s="111" customFormat="1"/>
    <row r="724" s="111" customFormat="1"/>
    <row r="725" s="111" customFormat="1"/>
    <row r="726" s="111" customFormat="1"/>
    <row r="727" s="111" customFormat="1"/>
    <row r="728" s="111" customFormat="1"/>
    <row r="729" s="111" customFormat="1"/>
    <row r="730" s="111" customFormat="1"/>
    <row r="731" s="111" customFormat="1"/>
    <row r="732" s="111" customFormat="1"/>
    <row r="733" s="111" customFormat="1"/>
    <row r="734" s="111" customFormat="1"/>
    <row r="735" s="111" customFormat="1"/>
    <row r="736" s="111" customFormat="1"/>
    <row r="737" s="111" customFormat="1"/>
    <row r="738" s="111" customFormat="1"/>
    <row r="739" s="111" customFormat="1"/>
    <row r="740" s="111" customFormat="1"/>
    <row r="741" s="111" customFormat="1"/>
    <row r="742" s="111" customFormat="1"/>
    <row r="743" s="111" customFormat="1"/>
    <row r="744" s="111" customFormat="1"/>
    <row r="745" s="111" customFormat="1"/>
    <row r="746" s="111" customFormat="1"/>
    <row r="747" s="111" customFormat="1"/>
    <row r="748" s="111" customFormat="1"/>
    <row r="749" s="111" customFormat="1"/>
    <row r="750" s="111" customFormat="1"/>
    <row r="751" s="111" customFormat="1"/>
    <row r="752" s="111" customFormat="1"/>
    <row r="753" s="111" customFormat="1"/>
    <row r="754" s="111" customFormat="1"/>
    <row r="755" s="111" customFormat="1"/>
    <row r="756" s="111" customFormat="1"/>
    <row r="757" s="111" customFormat="1"/>
    <row r="758" s="111" customFormat="1"/>
    <row r="759" s="111" customFormat="1"/>
    <row r="760" s="111" customFormat="1"/>
    <row r="761" s="111" customFormat="1"/>
    <row r="762" s="111" customFormat="1"/>
    <row r="763" s="111" customFormat="1"/>
    <row r="764" s="111" customFormat="1"/>
    <row r="765" s="111" customFormat="1"/>
    <row r="766" s="111" customFormat="1"/>
    <row r="767" s="111" customFormat="1"/>
    <row r="768" s="111" customFormat="1"/>
    <row r="769" s="111" customFormat="1"/>
    <row r="770" s="111" customFormat="1"/>
    <row r="771" s="111" customFormat="1"/>
    <row r="772" s="111" customFormat="1"/>
    <row r="773" s="111" customFormat="1"/>
    <row r="774" s="111" customFormat="1"/>
    <row r="775" s="111" customFormat="1"/>
    <row r="776" s="111" customFormat="1"/>
    <row r="777" s="111" customFormat="1"/>
    <row r="778" s="111" customFormat="1"/>
    <row r="779" s="111" customFormat="1"/>
    <row r="780" s="111" customFormat="1"/>
    <row r="781" s="111" customFormat="1"/>
    <row r="782" s="111" customFormat="1"/>
    <row r="783" s="111" customFormat="1"/>
    <row r="784" s="111" customFormat="1"/>
    <row r="785" s="111" customFormat="1"/>
    <row r="786" s="111" customFormat="1"/>
    <row r="787" s="111" customFormat="1"/>
    <row r="788" s="111" customFormat="1"/>
    <row r="789" s="111" customFormat="1"/>
    <row r="790" s="111" customFormat="1"/>
    <row r="791" s="111" customFormat="1"/>
    <row r="792" s="111" customFormat="1"/>
    <row r="793" s="111" customFormat="1"/>
    <row r="794" s="111" customFormat="1"/>
    <row r="795" s="111" customFormat="1"/>
    <row r="796" s="111" customFormat="1"/>
    <row r="797" s="111" customFormat="1"/>
    <row r="798" s="111" customFormat="1"/>
    <row r="799" s="111" customFormat="1"/>
    <row r="800" s="111" customFormat="1"/>
    <row r="801" s="111" customFormat="1"/>
    <row r="802" s="111" customFormat="1"/>
    <row r="803" s="111" customFormat="1"/>
    <row r="804" s="111" customFormat="1"/>
    <row r="805" s="111" customFormat="1"/>
    <row r="806" s="111" customFormat="1"/>
    <row r="807" s="111" customFormat="1"/>
    <row r="808" s="111" customFormat="1"/>
    <row r="809" s="111" customFormat="1"/>
    <row r="810" s="111" customFormat="1"/>
    <row r="811" s="111" customFormat="1"/>
    <row r="812" s="111" customFormat="1"/>
    <row r="813" s="111" customFormat="1"/>
    <row r="814" s="111" customFormat="1"/>
    <row r="815" s="111" customFormat="1"/>
    <row r="816" s="111" customFormat="1"/>
    <row r="817" s="111" customFormat="1"/>
    <row r="818" s="111" customFormat="1"/>
    <row r="819" s="111" customFormat="1"/>
    <row r="820" s="111" customFormat="1"/>
    <row r="821" s="111" customFormat="1"/>
    <row r="822" s="111" customFormat="1"/>
    <row r="823" s="111" customFormat="1"/>
    <row r="824" s="111" customFormat="1"/>
    <row r="825" s="111" customFormat="1"/>
    <row r="826" s="111" customFormat="1"/>
    <row r="827" s="111" customFormat="1"/>
    <row r="828" s="111" customFormat="1"/>
    <row r="829" s="111" customFormat="1"/>
    <row r="830" s="111" customFormat="1"/>
    <row r="831" s="111" customFormat="1"/>
    <row r="832" s="111" customFormat="1"/>
    <row r="833" s="111" customFormat="1"/>
    <row r="834" s="111" customFormat="1"/>
    <row r="835" s="111" customFormat="1"/>
    <row r="836" s="111" customFormat="1"/>
    <row r="837" s="111" customFormat="1"/>
    <row r="838" s="111" customFormat="1"/>
    <row r="839" s="111" customFormat="1"/>
    <row r="840" s="111" customFormat="1"/>
    <row r="841" s="111" customFormat="1"/>
    <row r="842" s="111" customFormat="1"/>
    <row r="843" s="111" customFormat="1"/>
    <row r="844" s="111" customFormat="1"/>
    <row r="845" s="111" customFormat="1"/>
    <row r="846" s="111" customFormat="1"/>
    <row r="847" s="111" customFormat="1"/>
    <row r="848" s="111" customFormat="1"/>
    <row r="849" s="111" customFormat="1"/>
    <row r="850" s="111" customFormat="1"/>
    <row r="851" s="111" customFormat="1"/>
    <row r="852" s="111" customFormat="1"/>
    <row r="853" s="111" customFormat="1"/>
    <row r="854" s="111" customFormat="1"/>
    <row r="855" s="111" customFormat="1"/>
    <row r="856" s="111" customFormat="1"/>
    <row r="857" s="111" customFormat="1"/>
    <row r="858" s="111" customFormat="1"/>
    <row r="859" s="111" customFormat="1"/>
    <row r="860" s="111" customFormat="1"/>
    <row r="861" s="111" customFormat="1"/>
    <row r="862" s="111" customFormat="1"/>
    <row r="863" s="111" customFormat="1"/>
    <row r="864" s="111" customFormat="1"/>
    <row r="865" s="111" customFormat="1"/>
    <row r="866" s="111" customFormat="1"/>
    <row r="867" s="111" customFormat="1"/>
    <row r="868" s="111" customFormat="1"/>
    <row r="869" s="111" customFormat="1"/>
    <row r="870" s="111" customFormat="1"/>
    <row r="871" s="111" customFormat="1"/>
    <row r="872" s="111" customFormat="1"/>
    <row r="873" s="111" customFormat="1"/>
    <row r="874" s="111" customFormat="1"/>
    <row r="875" s="111" customFormat="1"/>
    <row r="876" s="111" customFormat="1"/>
    <row r="877" s="111" customFormat="1"/>
    <row r="878" s="111" customFormat="1"/>
    <row r="879" s="111" customFormat="1"/>
    <row r="880" s="111" customFormat="1"/>
    <row r="881" s="111" customFormat="1"/>
    <row r="882" s="111" customFormat="1"/>
    <row r="883" s="111" customFormat="1"/>
    <row r="884" s="111" customFormat="1"/>
    <row r="885" s="111" customFormat="1"/>
    <row r="886" s="111" customFormat="1"/>
    <row r="887" s="111" customFormat="1"/>
    <row r="888" s="111" customFormat="1"/>
    <row r="889" s="111" customFormat="1"/>
    <row r="890" s="111" customFormat="1"/>
    <row r="891" s="111" customFormat="1"/>
    <row r="892" s="111" customFormat="1"/>
    <row r="893" s="111" customFormat="1"/>
    <row r="894" s="111" customFormat="1"/>
    <row r="895" s="111" customFormat="1"/>
    <row r="896" s="111" customFormat="1"/>
    <row r="897" s="111" customFormat="1"/>
    <row r="898" s="111" customFormat="1"/>
    <row r="899" s="111" customFormat="1"/>
    <row r="900" s="111" customFormat="1"/>
    <row r="901" s="111" customFormat="1"/>
    <row r="902" s="111" customFormat="1"/>
    <row r="903" s="111" customFormat="1"/>
    <row r="904" s="111" customFormat="1"/>
    <row r="905" s="111" customFormat="1"/>
    <row r="906" s="111" customFormat="1"/>
    <row r="907" s="111" customFormat="1"/>
    <row r="908" s="111" customFormat="1"/>
    <row r="909" s="111" customFormat="1"/>
    <row r="910" s="111" customFormat="1"/>
    <row r="911" s="111" customFormat="1"/>
    <row r="912" s="111" customFormat="1"/>
    <row r="913" s="111" customFormat="1"/>
    <row r="914" s="111" customFormat="1"/>
    <row r="915" s="111" customFormat="1"/>
    <row r="916" s="111" customFormat="1"/>
    <row r="917" s="111" customFormat="1"/>
    <row r="918" s="111" customFormat="1"/>
    <row r="919" s="111" customFormat="1"/>
    <row r="920" s="111" customFormat="1"/>
    <row r="921" s="111" customFormat="1"/>
    <row r="922" s="111" customFormat="1"/>
    <row r="923" s="111" customFormat="1"/>
    <row r="924" s="111" customFormat="1"/>
    <row r="925" s="111" customFormat="1"/>
    <row r="926" s="111" customFormat="1"/>
    <row r="927" s="111" customFormat="1"/>
    <row r="928" s="111" customFormat="1"/>
    <row r="929" s="111" customFormat="1"/>
    <row r="930" s="111" customFormat="1"/>
    <row r="931" s="111" customFormat="1"/>
    <row r="932" s="111" customFormat="1"/>
    <row r="933" s="111" customFormat="1"/>
    <row r="934" s="111" customFormat="1"/>
    <row r="935" s="111" customFormat="1"/>
    <row r="936" s="111" customFormat="1"/>
    <row r="937" s="111" customFormat="1"/>
    <row r="938" s="111" customFormat="1"/>
    <row r="939" s="111" customFormat="1"/>
    <row r="940" s="111" customFormat="1"/>
    <row r="941" s="111" customFormat="1"/>
    <row r="942" s="111" customFormat="1"/>
    <row r="943" s="111" customFormat="1"/>
    <row r="944" s="111" customFormat="1"/>
    <row r="945" s="111" customFormat="1"/>
    <row r="946" s="111" customFormat="1"/>
    <row r="947" s="111" customFormat="1"/>
    <row r="948" s="111" customFormat="1"/>
    <row r="949" s="111" customFormat="1"/>
    <row r="950" s="111" customFormat="1"/>
    <row r="951" s="111" customFormat="1"/>
    <row r="952" s="111" customFormat="1"/>
    <row r="953" s="111" customFormat="1"/>
    <row r="954" s="111" customFormat="1"/>
    <row r="955" s="111" customFormat="1"/>
    <row r="956" s="111" customFormat="1"/>
    <row r="957" s="111" customFormat="1"/>
    <row r="958" s="111" customFormat="1"/>
    <row r="959" s="111" customFormat="1"/>
    <row r="960" s="111" customFormat="1"/>
    <row r="961" s="111" customFormat="1"/>
    <row r="962" s="111" customFormat="1"/>
    <row r="963" s="111" customFormat="1"/>
    <row r="964" s="111" customFormat="1"/>
    <row r="965" s="111" customFormat="1"/>
    <row r="966" s="111" customFormat="1"/>
    <row r="967" s="111" customFormat="1"/>
    <row r="968" s="111" customFormat="1"/>
    <row r="969" s="111" customFormat="1"/>
    <row r="970" s="111" customFormat="1"/>
    <row r="971" s="111" customFormat="1"/>
    <row r="972" s="111" customFormat="1"/>
    <row r="973" s="111" customFormat="1"/>
    <row r="974" s="111" customFormat="1"/>
    <row r="975" s="111" customFormat="1"/>
    <row r="976" s="111" customFormat="1"/>
    <row r="977" s="111" customFormat="1"/>
    <row r="978" s="111" customFormat="1"/>
    <row r="979" s="111" customFormat="1"/>
    <row r="980" s="111" customFormat="1"/>
    <row r="981" s="111" customFormat="1"/>
    <row r="982" s="111" customFormat="1"/>
    <row r="983" s="111" customFormat="1"/>
    <row r="984" s="111" customFormat="1"/>
    <row r="985" s="111" customFormat="1"/>
    <row r="986" s="111" customFormat="1"/>
    <row r="987" s="111" customFormat="1"/>
    <row r="988" s="111" customFormat="1"/>
    <row r="989" s="111" customFormat="1"/>
    <row r="990" s="111" customFormat="1"/>
    <row r="991" s="111" customFormat="1"/>
    <row r="992" s="111" customFormat="1"/>
    <row r="993" s="111" customFormat="1"/>
    <row r="994" s="111" customFormat="1"/>
    <row r="995" s="111" customFormat="1"/>
    <row r="996" s="111" customFormat="1"/>
    <row r="997" s="111" customFormat="1"/>
    <row r="998" s="111" customFormat="1"/>
    <row r="999" s="111" customFormat="1"/>
    <row r="1000" s="111" customFormat="1"/>
    <row r="1001" s="111" customFormat="1"/>
    <row r="1002" s="111" customFormat="1"/>
    <row r="1003" s="111" customFormat="1"/>
    <row r="1004" s="111" customFormat="1"/>
    <row r="1005" s="111" customFormat="1"/>
    <row r="1006" s="111" customFormat="1"/>
    <row r="1007" s="111" customFormat="1"/>
    <row r="1008" s="111" customFormat="1"/>
    <row r="1009" s="111" customFormat="1"/>
    <row r="1010" s="111" customFormat="1"/>
    <row r="1011" s="111" customFormat="1"/>
    <row r="1012" s="111" customFormat="1"/>
    <row r="1013" s="111" customFormat="1"/>
    <row r="1014" s="111" customFormat="1"/>
    <row r="1015" s="111" customFormat="1"/>
    <row r="1016" s="111" customFormat="1"/>
    <row r="1017" s="111" customFormat="1"/>
    <row r="1018" s="111" customFormat="1"/>
    <row r="1019" s="111" customFormat="1"/>
    <row r="1020" s="111" customFormat="1"/>
    <row r="1021" s="111" customFormat="1"/>
    <row r="1022" s="111" customFormat="1"/>
    <row r="1023" s="111" customFormat="1"/>
    <row r="1024" s="111" customFormat="1"/>
    <row r="1025" s="111" customFormat="1"/>
    <row r="1026" s="111" customFormat="1"/>
    <row r="1027" s="111" customFormat="1"/>
    <row r="1028" s="111" customFormat="1"/>
    <row r="1029" s="111" customFormat="1"/>
    <row r="1030" s="111" customFormat="1"/>
    <row r="1031" s="111" customFormat="1"/>
    <row r="1032" s="111" customFormat="1"/>
    <row r="1033" s="111" customFormat="1"/>
    <row r="1034" s="111" customFormat="1"/>
    <row r="1035" s="111" customFormat="1"/>
    <row r="1036" s="111" customFormat="1"/>
    <row r="1037" s="111" customFormat="1"/>
    <row r="1038" s="111" customFormat="1"/>
    <row r="1039" s="111" customFormat="1"/>
    <row r="1040" s="111" customFormat="1"/>
    <row r="1041" s="111" customFormat="1"/>
    <row r="1042" s="111" customFormat="1"/>
    <row r="1043" s="111" customFormat="1"/>
    <row r="1044" s="111" customFormat="1"/>
    <row r="1045" s="111" customFormat="1"/>
    <row r="1046" s="111" customFormat="1"/>
    <row r="1047" s="111" customFormat="1"/>
    <row r="1048" s="111" customFormat="1"/>
    <row r="1049" s="111" customFormat="1"/>
    <row r="1050" s="111" customFormat="1"/>
    <row r="1051" s="111" customFormat="1"/>
    <row r="1052" s="111" customFormat="1"/>
    <row r="1053" s="111" customFormat="1"/>
    <row r="1054" s="111" customFormat="1"/>
    <row r="1055" s="111" customFormat="1"/>
    <row r="1056" s="111" customFormat="1"/>
    <row r="1057" s="111" customFormat="1"/>
    <row r="1058" s="111" customFormat="1"/>
    <row r="1059" s="111" customFormat="1"/>
    <row r="1060" s="111" customFormat="1"/>
    <row r="1061" s="111" customFormat="1"/>
    <row r="1062" s="111" customFormat="1"/>
    <row r="1063" s="111" customFormat="1"/>
    <row r="1064" s="111" customFormat="1"/>
    <row r="1065" s="111" customFormat="1"/>
    <row r="1066" s="111" customFormat="1"/>
    <row r="1067" s="111" customFormat="1"/>
    <row r="1068" s="111" customFormat="1"/>
    <row r="1069" s="111" customFormat="1"/>
    <row r="1070" s="111" customFormat="1"/>
    <row r="1071" s="111" customFormat="1"/>
    <row r="1072" s="111" customFormat="1"/>
    <row r="1073" s="111" customFormat="1"/>
    <row r="1074" s="111" customFormat="1"/>
    <row r="1075" s="111" customFormat="1"/>
    <row r="1076" s="111" customFormat="1"/>
    <row r="1077" s="111" customFormat="1"/>
    <row r="1078" s="111" customFormat="1"/>
    <row r="1079" s="111" customFormat="1"/>
    <row r="1080" s="111" customFormat="1"/>
    <row r="1081" s="111" customFormat="1"/>
    <row r="1082" s="111" customFormat="1"/>
    <row r="1083" s="111" customFormat="1"/>
    <row r="1084" s="111" customFormat="1"/>
    <row r="1085" s="111" customFormat="1"/>
    <row r="1086" s="111" customFormat="1"/>
    <row r="1087" s="111" customFormat="1"/>
    <row r="1088" s="111" customFormat="1"/>
    <row r="1089" s="111" customFormat="1"/>
    <row r="1090" s="111" customFormat="1"/>
    <row r="1091" s="111" customFormat="1"/>
    <row r="1092" s="111" customFormat="1"/>
    <row r="1093" s="111" customFormat="1"/>
    <row r="1094" s="111" customFormat="1"/>
    <row r="1095" s="111" customFormat="1"/>
    <row r="1096" s="111" customFormat="1"/>
    <row r="1097" s="111" customFormat="1"/>
    <row r="1098" s="111" customFormat="1"/>
    <row r="1099" s="111" customFormat="1"/>
    <row r="1100" s="111" customFormat="1"/>
    <row r="1101" s="111" customFormat="1"/>
    <row r="1102" s="111" customFormat="1"/>
    <row r="1103" s="111" customFormat="1"/>
    <row r="1104" s="111" customFormat="1"/>
    <row r="1105" s="111" customFormat="1"/>
    <row r="1106" s="111" customFormat="1"/>
    <row r="1107" s="111" customFormat="1"/>
    <row r="1108" s="111" customFormat="1"/>
    <row r="1109" s="111" customFormat="1"/>
    <row r="1110" s="111" customFormat="1"/>
    <row r="1111" s="111" customFormat="1"/>
    <row r="1112" s="111" customFormat="1"/>
    <row r="1113" s="111" customFormat="1"/>
    <row r="1114" s="111" customFormat="1"/>
    <row r="1115" s="111" customFormat="1"/>
    <row r="1116" s="111" customFormat="1"/>
    <row r="1117" s="111" customFormat="1"/>
    <row r="1118" s="111" customFormat="1"/>
    <row r="1119" s="111" customFormat="1"/>
    <row r="1120" s="111" customFormat="1"/>
    <row r="1121" s="111" customFormat="1"/>
    <row r="1122" s="111" customFormat="1"/>
    <row r="1123" s="111" customFormat="1"/>
    <row r="1124" s="111" customFormat="1"/>
    <row r="1125" s="111" customFormat="1"/>
    <row r="1126" s="111" customFormat="1"/>
    <row r="1127" s="111" customFormat="1"/>
    <row r="1128" s="111" customFormat="1"/>
    <row r="1129" s="111" customFormat="1"/>
    <row r="1130" s="111" customFormat="1"/>
    <row r="1131" s="111" customFormat="1"/>
    <row r="1132" s="111" customFormat="1"/>
    <row r="1133" s="111" customFormat="1"/>
    <row r="1134" s="111" customFormat="1"/>
    <row r="1135" s="111" customFormat="1"/>
    <row r="1136" s="111" customFormat="1"/>
    <row r="1137" s="111" customFormat="1"/>
    <row r="1138" s="111" customFormat="1"/>
    <row r="1139" s="111" customFormat="1"/>
    <row r="1140" s="111" customFormat="1"/>
    <row r="1141" s="111" customFormat="1"/>
    <row r="1142" s="111" customFormat="1"/>
    <row r="1143" s="111" customFormat="1"/>
    <row r="1144" s="111" customFormat="1"/>
    <row r="1145" s="111" customFormat="1"/>
    <row r="1146" s="111" customFormat="1"/>
    <row r="1147" s="111" customFormat="1"/>
    <row r="1148" s="111" customFormat="1"/>
    <row r="1149" s="111" customFormat="1"/>
    <row r="1150" s="111" customFormat="1"/>
    <row r="1151" s="111" customFormat="1"/>
    <row r="1152" s="111" customFormat="1"/>
    <row r="1153" s="111" customFormat="1"/>
    <row r="1154" s="111" customFormat="1"/>
    <row r="1155" s="111" customFormat="1"/>
    <row r="1156" s="111" customFormat="1"/>
    <row r="1157" s="111" customFormat="1"/>
    <row r="1158" s="111" customFormat="1"/>
    <row r="1159" s="111" customFormat="1"/>
    <row r="1160" s="111" customFormat="1"/>
    <row r="1161" s="111" customFormat="1"/>
    <row r="1162" s="111" customFormat="1"/>
    <row r="1163" s="111" customFormat="1"/>
    <row r="1164" s="111" customFormat="1"/>
    <row r="1165" s="111" customFormat="1"/>
    <row r="1166" s="111" customFormat="1"/>
    <row r="1167" s="111" customFormat="1"/>
    <row r="1168" s="111" customFormat="1"/>
    <row r="1169" s="111" customFormat="1"/>
    <row r="1170" s="111" customFormat="1"/>
    <row r="1171" s="111" customFormat="1"/>
    <row r="1172" s="111" customFormat="1"/>
    <row r="1173" s="111" customFormat="1"/>
    <row r="1174" s="111" customFormat="1"/>
    <row r="1175" s="111" customFormat="1"/>
    <row r="1176" s="111" customFormat="1"/>
    <row r="1177" s="111" customFormat="1"/>
    <row r="1178" s="111" customFormat="1"/>
    <row r="1179" s="111" customFormat="1"/>
    <row r="1180" s="111" customFormat="1"/>
    <row r="1181" s="111" customFormat="1"/>
    <row r="1182" s="111" customFormat="1"/>
    <row r="1183" s="111" customFormat="1"/>
    <row r="1184" s="111" customFormat="1"/>
    <row r="1185" s="111" customFormat="1"/>
    <row r="1186" s="111" customFormat="1"/>
    <row r="1187" s="111" customFormat="1"/>
    <row r="1188" s="111" customFormat="1"/>
    <row r="1189" s="111" customFormat="1"/>
    <row r="1190" s="111" customFormat="1"/>
    <row r="1191" s="111" customFormat="1"/>
    <row r="1192" s="111" customFormat="1"/>
    <row r="1193" s="111" customFormat="1"/>
    <row r="1194" s="111" customFormat="1"/>
    <row r="1195" s="111" customFormat="1"/>
    <row r="1196" s="111" customFormat="1"/>
    <row r="1197" s="111" customFormat="1"/>
    <row r="1198" s="111" customFormat="1"/>
    <row r="1199" s="111" customFormat="1"/>
    <row r="1200" s="111" customFormat="1"/>
    <row r="1201" s="111" customFormat="1"/>
    <row r="1202" s="111" customFormat="1"/>
    <row r="1203" s="111" customFormat="1"/>
    <row r="1204" s="111" customFormat="1"/>
    <row r="1205" s="111" customFormat="1"/>
    <row r="1206" s="111" customFormat="1"/>
    <row r="1207" s="111" customFormat="1"/>
    <row r="1208" s="111" customFormat="1"/>
    <row r="1209" s="111" customFormat="1"/>
    <row r="1210" s="111" customFormat="1"/>
    <row r="1211" s="111" customFormat="1"/>
    <row r="1212" s="111" customFormat="1"/>
    <row r="1213" s="111" customFormat="1"/>
    <row r="1214" s="111" customFormat="1"/>
    <row r="1215" s="111" customFormat="1"/>
    <row r="1216" s="111" customFormat="1"/>
    <row r="1217" s="111" customFormat="1"/>
    <row r="1218" s="111" customFormat="1"/>
    <row r="1219" s="111" customFormat="1"/>
    <row r="1220" s="111" customFormat="1"/>
    <row r="1221" s="111" customFormat="1"/>
    <row r="1222" s="111" customFormat="1"/>
    <row r="1223" s="111" customFormat="1"/>
    <row r="1224" s="111" customFormat="1"/>
    <row r="1225" s="111" customFormat="1"/>
    <row r="1226" s="111" customFormat="1"/>
    <row r="1227" s="111" customFormat="1"/>
    <row r="1228" s="111" customFormat="1"/>
    <row r="1229" s="111" customFormat="1"/>
    <row r="1230" s="111" customFormat="1"/>
    <row r="1231" s="111" customFormat="1"/>
    <row r="1232" s="111" customFormat="1"/>
    <row r="1233" s="111" customFormat="1"/>
    <row r="1234" s="111" customFormat="1"/>
    <row r="1235" s="111" customFormat="1"/>
    <row r="1236" s="111" customFormat="1"/>
    <row r="1237" s="111" customFormat="1"/>
    <row r="1238" s="111" customFormat="1"/>
    <row r="1239" s="111" customFormat="1"/>
    <row r="1240" s="111" customFormat="1"/>
    <row r="1241" s="111" customFormat="1"/>
    <row r="1242" s="111" customFormat="1"/>
    <row r="1243" s="111" customFormat="1"/>
    <row r="1244" s="111" customFormat="1"/>
    <row r="1245" s="111" customFormat="1"/>
    <row r="1246" s="111" customFormat="1"/>
    <row r="1247" s="111" customFormat="1"/>
    <row r="1248" s="111" customFormat="1"/>
    <row r="1249" s="111" customFormat="1"/>
    <row r="1250" s="111" customFormat="1"/>
    <row r="1251" s="111" customFormat="1"/>
    <row r="1252" s="111" customFormat="1"/>
    <row r="1253" s="111" customFormat="1"/>
    <row r="1254" s="111" customFormat="1"/>
    <row r="1255" s="111" customFormat="1"/>
    <row r="1256" s="111" customFormat="1"/>
    <row r="1257" s="111" customFormat="1"/>
    <row r="1258" s="111" customFormat="1"/>
    <row r="1259" s="111" customFormat="1"/>
    <row r="1260" s="111" customFormat="1"/>
    <row r="1261" s="111" customFormat="1"/>
    <row r="1262" s="111" customFormat="1"/>
    <row r="1263" s="111" customFormat="1"/>
    <row r="1264" s="111" customFormat="1"/>
    <row r="1265" s="111" customFormat="1"/>
    <row r="1266" s="111" customFormat="1"/>
    <row r="1267" s="111" customFormat="1"/>
    <row r="1268" s="111" customFormat="1"/>
    <row r="1269" s="111" customFormat="1"/>
    <row r="1270" s="111" customFormat="1"/>
    <row r="1271" s="111" customFormat="1"/>
    <row r="1272" s="111" customFormat="1"/>
    <row r="1273" s="111" customFormat="1"/>
    <row r="1274" s="111" customFormat="1"/>
    <row r="1275" s="111" customFormat="1"/>
    <row r="1276" s="111" customFormat="1"/>
    <row r="1277" s="111" customFormat="1"/>
    <row r="1278" s="111" customFormat="1"/>
    <row r="1279" s="111" customFormat="1"/>
    <row r="1280" s="111" customFormat="1"/>
    <row r="1281" s="111" customFormat="1"/>
    <row r="1282" s="111" customFormat="1"/>
    <row r="1283" s="111" customFormat="1"/>
    <row r="1284" s="111" customFormat="1"/>
    <row r="1285" s="111" customFormat="1"/>
    <row r="1286" s="111" customFormat="1"/>
    <row r="1287" s="111" customFormat="1"/>
    <row r="1288" s="111" customFormat="1"/>
    <row r="1289" s="111" customFormat="1"/>
    <row r="1290" s="111" customFormat="1"/>
    <row r="1291" s="111" customFormat="1"/>
    <row r="1292" s="111" customFormat="1"/>
    <row r="1293" s="111" customFormat="1"/>
    <row r="1294" s="111" customFormat="1"/>
    <row r="1295" s="111" customFormat="1"/>
    <row r="1296" s="111" customFormat="1"/>
    <row r="1297" s="111" customFormat="1"/>
    <row r="1298" s="111" customFormat="1"/>
    <row r="1299" s="111" customFormat="1"/>
    <row r="1300" s="111" customFormat="1"/>
    <row r="1301" s="111" customFormat="1"/>
    <row r="1302" s="111" customFormat="1"/>
    <row r="1303" s="111" customFormat="1"/>
    <row r="1304" s="111" customFormat="1"/>
    <row r="1305" s="111" customFormat="1"/>
    <row r="1306" s="111" customFormat="1"/>
    <row r="1307" s="111" customFormat="1"/>
    <row r="1308" s="111" customFormat="1"/>
    <row r="1309" s="111" customFormat="1"/>
    <row r="1310" s="111" customFormat="1"/>
    <row r="1311" s="111" customFormat="1"/>
    <row r="1312" s="111" customFormat="1"/>
    <row r="1313" s="111" customFormat="1"/>
    <row r="1314" s="111" customFormat="1"/>
    <row r="1315" s="111" customFormat="1"/>
    <row r="1316" s="111" customFormat="1"/>
    <row r="1317" s="111" customFormat="1"/>
    <row r="1318" s="111" customFormat="1"/>
    <row r="1319" s="111" customFormat="1"/>
    <row r="1320" s="111" customFormat="1"/>
    <row r="1321" s="111" customFormat="1"/>
    <row r="1322" s="111" customFormat="1"/>
    <row r="1323" s="111" customFormat="1"/>
    <row r="1324" s="111" customFormat="1"/>
    <row r="1325" s="111" customFormat="1"/>
    <row r="1326" s="111" customFormat="1"/>
    <row r="1327" s="111" customFormat="1"/>
    <row r="1328" s="111" customFormat="1"/>
    <row r="1329" s="111" customFormat="1"/>
    <row r="1330" s="111" customFormat="1"/>
    <row r="1331" s="111" customFormat="1"/>
    <row r="1332" s="111" customFormat="1"/>
    <row r="1333" s="111" customFormat="1"/>
    <row r="1334" s="111" customFormat="1"/>
    <row r="1335" s="111" customFormat="1"/>
    <row r="1336" s="111" customFormat="1"/>
    <row r="1337" s="111" customFormat="1"/>
    <row r="1338" s="111" customFormat="1"/>
    <row r="1339" s="111" customFormat="1"/>
    <row r="1340" s="111" customFormat="1"/>
    <row r="1341" s="111" customFormat="1"/>
    <row r="1342" s="111" customFormat="1"/>
    <row r="1343" s="111" customFormat="1"/>
    <row r="1344" s="111" customFormat="1"/>
    <row r="1345" s="111" customFormat="1"/>
    <row r="1346" s="111" customFormat="1"/>
    <row r="1347" s="111" customFormat="1"/>
    <row r="1348" s="111" customFormat="1"/>
    <row r="1349" s="111" customFormat="1"/>
    <row r="1350" s="111" customFormat="1"/>
    <row r="1351" s="111" customFormat="1"/>
    <row r="1352" s="111" customFormat="1"/>
    <row r="1353" s="111" customFormat="1"/>
    <row r="1354" s="111" customFormat="1"/>
    <row r="1355" s="111" customFormat="1"/>
    <row r="1356" s="111" customFormat="1"/>
    <row r="1357" s="111" customFormat="1"/>
    <row r="1358" s="111" customFormat="1"/>
    <row r="1359" s="111" customFormat="1"/>
    <row r="1360" s="111" customFormat="1"/>
    <row r="1361" s="111" customFormat="1"/>
    <row r="1362" s="111" customFormat="1"/>
    <row r="1363" s="111" customFormat="1"/>
    <row r="1364" s="111" customFormat="1"/>
    <row r="1365" s="111" customFormat="1"/>
    <row r="1366" s="111" customFormat="1"/>
    <row r="1367" s="111" customFormat="1"/>
    <row r="1368" s="111" customFormat="1"/>
    <row r="1369" s="111" customFormat="1"/>
    <row r="1370" s="111" customFormat="1"/>
    <row r="1371" s="111" customFormat="1"/>
    <row r="1372" s="111" customFormat="1"/>
    <row r="1373" s="111" customFormat="1"/>
    <row r="1374" s="111" customFormat="1"/>
    <row r="1375" s="111" customFormat="1"/>
    <row r="1376" s="111" customFormat="1"/>
    <row r="1377" s="111" customFormat="1"/>
    <row r="1378" s="111" customFormat="1"/>
    <row r="1379" s="111" customFormat="1"/>
    <row r="1380" s="111" customFormat="1"/>
    <row r="1381" s="111" customFormat="1"/>
    <row r="1382" s="111" customFormat="1"/>
    <row r="1383" s="111" customFormat="1"/>
    <row r="1384" s="111" customFormat="1"/>
    <row r="1385" s="111" customFormat="1"/>
    <row r="1386" s="111" customFormat="1"/>
    <row r="1387" s="111" customFormat="1"/>
    <row r="1388" s="111" customFormat="1"/>
    <row r="1389" s="111" customFormat="1"/>
    <row r="1390" s="111" customFormat="1"/>
    <row r="1391" s="111" customFormat="1"/>
    <row r="1392" s="111" customFormat="1"/>
    <row r="1393" s="111" customFormat="1"/>
    <row r="1394" s="111" customFormat="1"/>
    <row r="1395" s="111" customFormat="1"/>
    <row r="1396" s="111" customFormat="1"/>
    <row r="1397" s="111" customFormat="1"/>
    <row r="1398" s="111" customFormat="1"/>
    <row r="1399" s="111" customFormat="1"/>
    <row r="1400" s="111" customFormat="1"/>
    <row r="1401" s="111" customFormat="1"/>
    <row r="1402" s="111" customFormat="1"/>
    <row r="1403" s="111" customFormat="1"/>
    <row r="1404" s="111" customFormat="1"/>
    <row r="1405" s="111" customFormat="1"/>
    <row r="1406" s="111" customFormat="1"/>
    <row r="1407" s="111" customFormat="1"/>
    <row r="1408" s="111" customFormat="1"/>
    <row r="1409" s="111" customFormat="1"/>
    <row r="1410" s="111" customFormat="1"/>
    <row r="1411" s="111" customFormat="1"/>
    <row r="1412" s="111" customFormat="1"/>
    <row r="1413" s="111" customFormat="1"/>
    <row r="1414" s="111" customFormat="1"/>
    <row r="1415" s="111" customFormat="1"/>
    <row r="1416" s="111" customFormat="1"/>
    <row r="1417" s="111" customFormat="1"/>
    <row r="1418" s="111" customFormat="1"/>
    <row r="1419" s="111" customFormat="1"/>
    <row r="1420" s="111" customFormat="1"/>
    <row r="1421" s="111" customFormat="1"/>
    <row r="1422" s="111" customFormat="1"/>
    <row r="1423" s="111" customFormat="1"/>
    <row r="1424" s="111" customFormat="1"/>
    <row r="1425" s="111" customFormat="1"/>
    <row r="1426" s="111" customFormat="1"/>
    <row r="1427" s="111" customFormat="1"/>
    <row r="1428" s="111" customFormat="1"/>
    <row r="1429" s="111" customFormat="1"/>
    <row r="1430" s="111" customFormat="1"/>
    <row r="1431" s="111" customFormat="1"/>
    <row r="1432" s="111" customFormat="1"/>
    <row r="1433" s="111" customFormat="1"/>
    <row r="1434" s="111" customFormat="1"/>
    <row r="1435" s="111" customFormat="1"/>
    <row r="1436" s="111" customFormat="1"/>
    <row r="1437" s="111" customFormat="1"/>
    <row r="1438" s="111" customFormat="1"/>
    <row r="1439" s="111" customFormat="1"/>
    <row r="1440" s="111" customFormat="1"/>
    <row r="1441" s="111" customFormat="1"/>
    <row r="1442" s="111" customFormat="1"/>
    <row r="1443" s="111" customFormat="1"/>
    <row r="1444" s="111" customFormat="1"/>
    <row r="1445" s="111" customFormat="1"/>
    <row r="1446" s="111" customFormat="1"/>
    <row r="1447" s="111" customFormat="1"/>
    <row r="1448" s="111" customFormat="1"/>
    <row r="1449" s="111" customFormat="1"/>
    <row r="1450" s="111" customFormat="1"/>
    <row r="1451" s="111" customFormat="1"/>
    <row r="1452" s="111" customFormat="1"/>
    <row r="1453" s="111" customFormat="1"/>
    <row r="1454" s="111" customFormat="1"/>
    <row r="1455" s="111" customFormat="1"/>
    <row r="1456" s="111" customFormat="1"/>
    <row r="1457" s="111" customFormat="1"/>
    <row r="1458" s="111" customFormat="1"/>
    <row r="1459" s="111" customFormat="1"/>
    <row r="1460" s="111" customFormat="1"/>
    <row r="1461" s="111" customFormat="1"/>
    <row r="1462" s="111" customFormat="1"/>
    <row r="1463" s="111" customFormat="1"/>
    <row r="1464" s="111" customFormat="1"/>
    <row r="1465" s="111" customFormat="1"/>
    <row r="1466" s="111" customFormat="1"/>
    <row r="1467" s="111" customFormat="1"/>
    <row r="1468" s="111" customFormat="1"/>
    <row r="1469" s="111" customFormat="1"/>
    <row r="1470" s="111" customFormat="1"/>
    <row r="1471" s="111" customFormat="1"/>
    <row r="1472" s="111" customFormat="1"/>
    <row r="1473" s="111" customFormat="1"/>
    <row r="1474" s="111" customFormat="1"/>
    <row r="1475" s="111" customFormat="1"/>
    <row r="1476" s="111" customFormat="1"/>
    <row r="1477" s="111" customFormat="1"/>
    <row r="1478" s="111" customFormat="1"/>
    <row r="1479" s="111" customFormat="1"/>
    <row r="1480" s="111" customFormat="1"/>
    <row r="1481" s="111" customFormat="1"/>
    <row r="1482" s="111" customFormat="1"/>
    <row r="1483" s="111" customFormat="1"/>
    <row r="1484" s="111" customFormat="1"/>
    <row r="1485" s="111" customFormat="1"/>
    <row r="1486" s="111" customFormat="1"/>
    <row r="1487" s="111" customFormat="1"/>
    <row r="1488" s="111" customFormat="1"/>
    <row r="1489" s="111" customFormat="1"/>
    <row r="1490" s="111" customFormat="1"/>
    <row r="1491" s="111" customFormat="1"/>
    <row r="1492" s="111" customFormat="1"/>
    <row r="1493" s="111" customFormat="1"/>
    <row r="1494" s="111" customFormat="1"/>
    <row r="1495" s="111" customFormat="1"/>
    <row r="1496" s="111" customFormat="1"/>
    <row r="1497" s="111" customFormat="1"/>
    <row r="1498" s="111" customFormat="1"/>
    <row r="1499" s="111" customFormat="1"/>
    <row r="1500" s="111" customFormat="1"/>
    <row r="1501" s="111" customFormat="1"/>
    <row r="1502" s="111" customFormat="1"/>
    <row r="1503" s="111" customFormat="1"/>
    <row r="1504" s="111" customFormat="1"/>
    <row r="1505" s="111" customFormat="1"/>
    <row r="1506" s="111" customFormat="1"/>
    <row r="1507" s="111" customFormat="1"/>
    <row r="1508" s="111" customFormat="1"/>
    <row r="1509" s="111" customFormat="1"/>
    <row r="1510" s="111" customFormat="1"/>
    <row r="1511" s="111" customFormat="1"/>
    <row r="1512" s="111" customFormat="1"/>
    <row r="1513" s="111" customFormat="1"/>
    <row r="1514" s="111" customFormat="1"/>
    <row r="1515" s="111" customFormat="1"/>
    <row r="1516" s="111" customFormat="1"/>
    <row r="1517" s="111" customFormat="1"/>
    <row r="1518" s="111" customFormat="1"/>
    <row r="1519" s="111" customFormat="1"/>
    <row r="1520" s="111" customFormat="1"/>
    <row r="1521" s="111" customFormat="1"/>
    <row r="1522" s="111" customFormat="1"/>
    <row r="1523" s="111" customFormat="1"/>
    <row r="1524" s="111" customFormat="1"/>
    <row r="1525" s="111" customFormat="1"/>
    <row r="1526" s="111" customFormat="1"/>
    <row r="1527" s="111" customFormat="1"/>
    <row r="1528" s="111" customFormat="1"/>
    <row r="1529" s="111" customFormat="1"/>
    <row r="1530" s="111" customFormat="1"/>
    <row r="1531" s="111" customFormat="1"/>
    <row r="1532" s="111" customFormat="1"/>
    <row r="1533" s="111" customFormat="1"/>
    <row r="1534" s="111" customFormat="1"/>
    <row r="1535" s="111" customFormat="1"/>
    <row r="1536" s="111" customFormat="1"/>
    <row r="1537" s="111" customFormat="1"/>
    <row r="1538" s="111" customFormat="1"/>
    <row r="1539" s="111" customFormat="1"/>
    <row r="1540" s="111" customFormat="1"/>
    <row r="1541" s="111" customFormat="1"/>
    <row r="1542" s="111" customFormat="1"/>
    <row r="1543" s="111" customFormat="1"/>
    <row r="1544" s="111" customFormat="1"/>
    <row r="1545" s="111" customFormat="1"/>
    <row r="1546" s="111" customFormat="1"/>
    <row r="1547" s="111" customFormat="1"/>
    <row r="1548" s="111" customFormat="1"/>
    <row r="1549" s="111" customFormat="1"/>
    <row r="1550" s="111" customFormat="1"/>
    <row r="1551" s="111" customFormat="1"/>
    <row r="1552" s="111" customFormat="1"/>
    <row r="1553" s="111" customFormat="1"/>
    <row r="1554" s="111" customFormat="1"/>
    <row r="1555" s="111" customFormat="1"/>
    <row r="1556" s="111" customFormat="1"/>
    <row r="1557" s="111" customFormat="1"/>
    <row r="1558" s="111" customFormat="1"/>
    <row r="1559" s="111" customFormat="1"/>
    <row r="1560" s="111" customFormat="1"/>
    <row r="1561" s="111" customFormat="1"/>
    <row r="1562" s="111" customFormat="1"/>
    <row r="1563" s="111" customFormat="1"/>
    <row r="1564" s="111" customFormat="1"/>
    <row r="1565" s="111" customFormat="1"/>
    <row r="1566" s="111" customFormat="1"/>
    <row r="1567" s="111" customFormat="1"/>
    <row r="1568" s="111" customFormat="1"/>
    <row r="1569" s="111" customFormat="1"/>
    <row r="1570" s="111" customFormat="1"/>
    <row r="1571" s="111" customFormat="1"/>
    <row r="1572" s="111" customFormat="1"/>
    <row r="1573" s="111" customFormat="1"/>
    <row r="1574" s="111" customFormat="1"/>
    <row r="1575" s="111" customFormat="1"/>
    <row r="1576" s="111" customFormat="1"/>
    <row r="1577" s="111" customFormat="1"/>
    <row r="1578" s="111" customFormat="1"/>
    <row r="1579" s="111" customFormat="1"/>
    <row r="1580" s="111" customFormat="1"/>
    <row r="1581" s="111" customFormat="1"/>
    <row r="1582" s="111" customFormat="1"/>
    <row r="1583" s="111" customFormat="1"/>
    <row r="1584" s="111" customFormat="1"/>
    <row r="1585" s="111" customFormat="1"/>
    <row r="1586" s="111" customFormat="1"/>
    <row r="1587" s="111" customFormat="1"/>
    <row r="1588" s="111" customFormat="1"/>
    <row r="1589" s="111" customFormat="1"/>
    <row r="1590" s="111" customFormat="1"/>
    <row r="1591" s="111" customFormat="1"/>
    <row r="1592" s="111" customFormat="1"/>
    <row r="1593" s="111" customFormat="1"/>
    <row r="1594" s="111" customFormat="1"/>
    <row r="1595" s="111" customFormat="1"/>
    <row r="1596" s="111" customFormat="1"/>
    <row r="1597" s="111" customFormat="1"/>
    <row r="1598" s="111" customFormat="1"/>
    <row r="1599" s="111" customFormat="1"/>
    <row r="1600" s="111" customFormat="1"/>
    <row r="1601" s="111" customFormat="1"/>
    <row r="1602" s="111" customFormat="1"/>
    <row r="1603" s="111" customFormat="1"/>
    <row r="1604" s="111" customFormat="1"/>
    <row r="1605" s="111" customFormat="1"/>
    <row r="1606" s="111" customFormat="1"/>
    <row r="1607" s="111" customFormat="1"/>
    <row r="1608" s="111" customFormat="1"/>
    <row r="1609" s="111" customFormat="1"/>
    <row r="1610" s="111" customFormat="1"/>
    <row r="1611" s="111" customFormat="1"/>
    <row r="1612" s="111" customFormat="1"/>
    <row r="1613" s="111" customFormat="1"/>
    <row r="1614" s="111" customFormat="1"/>
    <row r="1615" s="111" customFormat="1"/>
    <row r="1616" s="111" customFormat="1"/>
    <row r="1617" s="111" customFormat="1"/>
    <row r="1618" s="111" customFormat="1"/>
    <row r="1619" s="111" customFormat="1"/>
    <row r="1620" s="111" customFormat="1"/>
    <row r="1621" s="111" customFormat="1"/>
    <row r="1622" s="111" customFormat="1"/>
    <row r="1623" s="111" customFormat="1"/>
    <row r="1624" s="111" customFormat="1"/>
    <row r="1625" s="111" customFormat="1"/>
    <row r="1626" s="111" customFormat="1"/>
    <row r="1627" s="111" customFormat="1"/>
    <row r="1628" s="111" customFormat="1"/>
    <row r="1629" s="111" customFormat="1"/>
    <row r="1630" s="111" customFormat="1"/>
    <row r="1631" s="111" customFormat="1"/>
    <row r="1632" s="111" customFormat="1"/>
    <row r="1633" s="111" customFormat="1"/>
    <row r="1634" s="111" customFormat="1"/>
    <row r="1635" s="111" customFormat="1"/>
    <row r="1636" s="111" customFormat="1"/>
    <row r="1637" s="111" customFormat="1"/>
    <row r="1638" s="111" customFormat="1"/>
    <row r="1639" s="111" customFormat="1"/>
    <row r="1640" s="111" customFormat="1"/>
    <row r="1641" s="111" customFormat="1"/>
    <row r="1642" s="111" customFormat="1"/>
    <row r="1643" s="111" customFormat="1"/>
    <row r="1644" s="111" customFormat="1"/>
    <row r="1645" s="111" customFormat="1"/>
    <row r="1646" s="111" customFormat="1"/>
    <row r="1647" s="111" customFormat="1"/>
    <row r="1648" s="111" customFormat="1"/>
    <row r="1649" s="111" customFormat="1"/>
    <row r="1650" s="111" customFormat="1"/>
    <row r="1651" s="111" customFormat="1"/>
    <row r="1652" s="111" customFormat="1"/>
    <row r="1653" s="111" customFormat="1"/>
    <row r="1654" s="111" customFormat="1"/>
    <row r="1655" s="111" customFormat="1"/>
    <row r="1656" s="111" customFormat="1"/>
    <row r="1657" s="111" customFormat="1"/>
    <row r="1658" s="111" customFormat="1"/>
    <row r="1659" s="111" customFormat="1"/>
    <row r="1660" s="111" customFormat="1"/>
    <row r="1661" s="111" customFormat="1"/>
    <row r="1662" s="111" customFormat="1"/>
    <row r="1663" s="111" customFormat="1"/>
    <row r="1664" s="111" customFormat="1"/>
    <row r="1665" s="111" customFormat="1"/>
    <row r="1666" s="111" customFormat="1"/>
    <row r="1667" s="111" customFormat="1"/>
    <row r="1668" s="111" customFormat="1"/>
    <row r="1669" s="111" customFormat="1"/>
    <row r="1670" s="111" customFormat="1"/>
    <row r="1671" s="111" customFormat="1"/>
    <row r="1672" s="111" customFormat="1"/>
    <row r="1673" s="111" customFormat="1"/>
    <row r="1674" s="111" customFormat="1"/>
    <row r="1675" s="111" customFormat="1"/>
    <row r="1676" s="111" customFormat="1"/>
    <row r="1677" s="111" customFormat="1"/>
    <row r="1678" s="111" customFormat="1"/>
    <row r="1679" s="111" customFormat="1"/>
    <row r="1680" s="111" customFormat="1"/>
    <row r="1681" s="111" customFormat="1"/>
    <row r="1682" s="111" customFormat="1"/>
    <row r="1683" s="111" customFormat="1"/>
    <row r="1684" s="111" customFormat="1"/>
    <row r="1685" s="111" customFormat="1"/>
    <row r="1686" s="111" customFormat="1"/>
    <row r="1687" s="111" customFormat="1"/>
    <row r="1688" s="111" customFormat="1"/>
    <row r="1689" s="111" customFormat="1"/>
    <row r="1690" s="111" customFormat="1"/>
    <row r="1691" s="111" customFormat="1"/>
    <row r="1692" s="111" customFormat="1"/>
    <row r="1693" s="111" customFormat="1"/>
    <row r="1694" s="111" customFormat="1"/>
    <row r="1695" s="111" customFormat="1"/>
    <row r="1696" s="111" customFormat="1"/>
    <row r="1697" s="111" customFormat="1"/>
    <row r="1698" s="111" customFormat="1"/>
    <row r="1699" s="111" customFormat="1"/>
    <row r="1700" s="111" customFormat="1"/>
    <row r="1701" s="111" customFormat="1"/>
    <row r="1702" s="111" customFormat="1"/>
    <row r="1703" s="111" customFormat="1"/>
    <row r="1704" s="111" customFormat="1"/>
    <row r="1705" s="111" customFormat="1"/>
    <row r="1706" s="111" customFormat="1"/>
    <row r="1707" s="111" customFormat="1"/>
    <row r="1708" s="111" customFormat="1"/>
    <row r="1709" s="111" customFormat="1"/>
    <row r="1710" s="111" customFormat="1"/>
    <row r="1711" s="111" customFormat="1"/>
    <row r="1712" s="111" customFormat="1"/>
    <row r="1713" s="111" customFormat="1"/>
    <row r="1714" s="111" customFormat="1"/>
    <row r="1715" s="111" customFormat="1"/>
    <row r="1716" s="111" customFormat="1"/>
    <row r="1717" s="111" customFormat="1"/>
    <row r="1718" s="111" customFormat="1"/>
    <row r="1719" s="111" customFormat="1"/>
    <row r="1720" s="111" customFormat="1"/>
    <row r="1721" s="111" customFormat="1"/>
    <row r="1722" s="111" customFormat="1"/>
    <row r="1723" s="111" customFormat="1"/>
    <row r="1724" s="111" customFormat="1"/>
    <row r="1725" s="111" customFormat="1"/>
    <row r="1726" s="111" customFormat="1"/>
    <row r="1727" s="111" customFormat="1"/>
    <row r="1728" s="111" customFormat="1"/>
    <row r="1729" s="111" customFormat="1"/>
    <row r="1730" s="111" customFormat="1"/>
    <row r="1731" s="111" customFormat="1"/>
    <row r="1732" s="111" customFormat="1"/>
    <row r="1733" s="111" customFormat="1"/>
    <row r="1734" s="111" customFormat="1"/>
    <row r="1735" s="111" customFormat="1"/>
    <row r="1736" s="111" customFormat="1"/>
    <row r="1737" s="111" customFormat="1"/>
    <row r="1738" s="111" customFormat="1"/>
    <row r="1739" s="111" customFormat="1"/>
    <row r="1740" s="111" customFormat="1"/>
    <row r="1741" s="111" customFormat="1"/>
    <row r="1742" s="111" customFormat="1"/>
    <row r="1743" s="111" customFormat="1"/>
    <row r="1744" s="111" customFormat="1"/>
    <row r="1745" s="111" customFormat="1"/>
    <row r="1746" s="111" customFormat="1"/>
    <row r="1747" s="111" customFormat="1"/>
    <row r="1748" s="111" customFormat="1"/>
    <row r="1749" s="111" customFormat="1"/>
    <row r="1750" s="111" customFormat="1"/>
    <row r="1751" s="111" customFormat="1"/>
    <row r="1752" s="111" customFormat="1"/>
    <row r="1753" s="111" customFormat="1"/>
    <row r="1754" s="111" customFormat="1"/>
    <row r="1755" s="111" customFormat="1"/>
    <row r="1756" s="111" customFormat="1"/>
    <row r="1757" s="111" customFormat="1"/>
    <row r="1758" s="111" customFormat="1"/>
    <row r="1759" s="111" customFormat="1"/>
    <row r="1760" s="111" customFormat="1"/>
    <row r="1761" s="111" customFormat="1"/>
    <row r="1762" s="111" customFormat="1"/>
    <row r="1763" s="111" customFormat="1"/>
    <row r="1764" s="111" customFormat="1"/>
    <row r="1765" s="111" customFormat="1"/>
    <row r="1766" s="111" customFormat="1"/>
    <row r="1767" s="111" customFormat="1"/>
    <row r="1768" s="111" customFormat="1"/>
    <row r="1769" s="111" customFormat="1"/>
    <row r="1770" s="111" customFormat="1"/>
    <row r="1771" s="111" customFormat="1"/>
    <row r="1772" s="111" customFormat="1"/>
    <row r="1773" s="111" customFormat="1"/>
    <row r="1774" s="111" customFormat="1"/>
    <row r="1775" s="111" customFormat="1"/>
    <row r="1776" s="111" customFormat="1"/>
    <row r="1777" s="111" customFormat="1"/>
    <row r="1778" s="111" customFormat="1"/>
    <row r="1779" s="111" customFormat="1"/>
    <row r="1780" s="111" customFormat="1"/>
    <row r="1781" s="111" customFormat="1"/>
    <row r="1782" s="111" customFormat="1"/>
    <row r="1783" s="111" customFormat="1"/>
    <row r="1784" s="111" customFormat="1"/>
    <row r="1785" s="111" customFormat="1"/>
    <row r="1786" s="111" customFormat="1"/>
    <row r="1787" s="111" customFormat="1"/>
    <row r="1788" s="111" customFormat="1"/>
    <row r="1789" s="111" customFormat="1"/>
    <row r="1790" s="111" customFormat="1"/>
    <row r="1791" s="111" customFormat="1"/>
    <row r="1792" s="111" customFormat="1"/>
    <row r="1793" s="111" customFormat="1"/>
    <row r="1794" s="111" customFormat="1"/>
    <row r="1795" s="111" customFormat="1"/>
    <row r="1796" s="111" customFormat="1"/>
    <row r="1797" s="111" customFormat="1"/>
    <row r="1798" s="111" customFormat="1"/>
    <row r="1799" s="111" customFormat="1"/>
    <row r="1800" s="111" customFormat="1"/>
    <row r="1801" s="111" customFormat="1"/>
    <row r="1802" s="111" customFormat="1"/>
    <row r="1803" s="111" customFormat="1"/>
    <row r="1804" s="111" customFormat="1"/>
    <row r="1805" s="111" customFormat="1"/>
    <row r="1806" s="111" customFormat="1"/>
    <row r="1807" s="111" customFormat="1"/>
    <row r="1808" s="111" customFormat="1"/>
    <row r="1809" s="111" customFormat="1"/>
    <row r="1810" s="111" customFormat="1"/>
    <row r="1811" s="111" customFormat="1"/>
    <row r="1812" s="111" customFormat="1"/>
    <row r="1813" s="111" customFormat="1"/>
    <row r="1814" s="111" customFormat="1"/>
    <row r="1815" s="111" customFormat="1"/>
    <row r="1816" s="111" customFormat="1"/>
    <row r="1817" s="111" customFormat="1"/>
    <row r="1818" s="111" customFormat="1"/>
    <row r="1819" s="111" customFormat="1"/>
    <row r="1820" s="111" customFormat="1"/>
    <row r="1821" s="111" customFormat="1"/>
    <row r="1822" s="111" customFormat="1"/>
    <row r="1823" s="111" customFormat="1"/>
    <row r="1824" s="111" customFormat="1"/>
    <row r="1825" s="111" customFormat="1"/>
    <row r="1826" s="111" customFormat="1"/>
    <row r="1827" s="111" customFormat="1"/>
    <row r="1828" s="111" customFormat="1"/>
    <row r="1829" s="111" customFormat="1"/>
    <row r="1830" s="111" customFormat="1"/>
    <row r="1831" s="111" customFormat="1"/>
    <row r="1832" s="111" customFormat="1"/>
    <row r="1833" s="111" customFormat="1"/>
    <row r="1834" s="111" customFormat="1"/>
    <row r="1835" s="111" customFormat="1"/>
    <row r="1836" s="111" customFormat="1"/>
    <row r="1837" s="111" customFormat="1"/>
    <row r="1838" s="111" customFormat="1"/>
    <row r="1839" s="111" customFormat="1"/>
    <row r="1840" s="111" customFormat="1"/>
    <row r="1841" s="111" customFormat="1"/>
    <row r="1842" s="111" customFormat="1"/>
    <row r="1843" s="111" customFormat="1"/>
    <row r="1844" s="111" customFormat="1"/>
    <row r="1845" s="111" customFormat="1"/>
    <row r="1846" s="111" customFormat="1"/>
    <row r="1847" s="111" customFormat="1"/>
    <row r="1848" s="111" customFormat="1"/>
    <row r="1849" s="111" customFormat="1"/>
    <row r="1850" s="111" customFormat="1"/>
    <row r="1851" s="111" customFormat="1"/>
    <row r="1852" s="111" customFormat="1"/>
    <row r="1853" s="111" customFormat="1"/>
    <row r="1854" s="111" customFormat="1"/>
    <row r="1855" s="111" customFormat="1"/>
    <row r="1856" s="111" customFormat="1"/>
    <row r="1857" s="111" customFormat="1"/>
    <row r="1858" s="111" customFormat="1"/>
    <row r="1859" s="111" customFormat="1"/>
    <row r="1860" s="111" customFormat="1"/>
    <row r="1861" s="111" customFormat="1"/>
    <row r="1862" s="111" customFormat="1"/>
    <row r="1863" s="111" customFormat="1"/>
    <row r="1864" s="111" customFormat="1"/>
    <row r="1865" s="111" customFormat="1"/>
    <row r="1866" s="111" customFormat="1"/>
    <row r="1867" s="111" customFormat="1"/>
    <row r="1868" s="111" customFormat="1"/>
    <row r="1869" s="111" customFormat="1"/>
    <row r="1870" s="111" customFormat="1"/>
    <row r="1871" s="111" customFormat="1"/>
    <row r="1872" s="111" customFormat="1"/>
    <row r="1873" s="111" customFormat="1"/>
    <row r="1874" s="111" customFormat="1"/>
    <row r="1875" s="111" customFormat="1"/>
    <row r="1876" s="111" customFormat="1"/>
    <row r="1877" s="111" customFormat="1"/>
    <row r="1878" s="111" customFormat="1"/>
    <row r="1879" s="111" customFormat="1"/>
    <row r="1880" s="111" customFormat="1"/>
    <row r="1881" s="111" customFormat="1"/>
    <row r="1882" s="111" customFormat="1"/>
    <row r="1883" s="111" customFormat="1"/>
    <row r="1884" s="111" customFormat="1"/>
    <row r="1885" s="111" customFormat="1"/>
    <row r="1886" s="111" customFormat="1"/>
    <row r="1887" s="111" customFormat="1"/>
    <row r="1888" s="111" customFormat="1"/>
    <row r="1889" s="111" customFormat="1"/>
    <row r="1890" s="111" customFormat="1"/>
    <row r="1891" s="111" customFormat="1"/>
    <row r="1892" s="111" customFormat="1"/>
    <row r="1893" s="111" customFormat="1"/>
    <row r="1894" s="111" customFormat="1"/>
    <row r="1895" s="111" customFormat="1"/>
    <row r="1896" s="111" customFormat="1"/>
    <row r="1897" s="111" customFormat="1"/>
    <row r="1898" s="111" customFormat="1"/>
    <row r="1899" s="111" customFormat="1"/>
    <row r="1900" s="111" customFormat="1"/>
    <row r="1901" s="111" customFormat="1"/>
    <row r="1902" s="111" customFormat="1"/>
    <row r="1903" s="111" customFormat="1"/>
    <row r="1904" s="111" customFormat="1"/>
    <row r="1905" s="111" customFormat="1"/>
    <row r="1906" s="111" customFormat="1"/>
    <row r="1907" s="111" customFormat="1"/>
    <row r="1908" s="111" customFormat="1"/>
    <row r="1909" s="111" customFormat="1"/>
    <row r="1910" s="111" customFormat="1"/>
    <row r="1911" s="111" customFormat="1"/>
    <row r="1912" s="111" customFormat="1"/>
    <row r="1913" s="111" customFormat="1"/>
    <row r="1914" s="111" customFormat="1"/>
    <row r="1915" s="111" customFormat="1"/>
    <row r="1916" s="111" customFormat="1"/>
    <row r="1917" s="111" customFormat="1"/>
    <row r="1918" s="111" customFormat="1"/>
    <row r="1919" s="111" customFormat="1"/>
    <row r="1920" s="111" customFormat="1"/>
    <row r="1921" s="111" customFormat="1"/>
    <row r="1922" s="111" customFormat="1"/>
    <row r="1923" s="111" customFormat="1"/>
    <row r="1924" s="111" customFormat="1"/>
    <row r="1925" s="111" customFormat="1"/>
    <row r="1926" s="111" customFormat="1"/>
    <row r="1927" s="111" customFormat="1"/>
    <row r="1928" s="111" customFormat="1"/>
    <row r="1929" s="111" customFormat="1"/>
    <row r="1930" s="111" customFormat="1"/>
    <row r="1931" s="111" customFormat="1"/>
    <row r="1932" s="111" customFormat="1"/>
    <row r="1933" s="111" customFormat="1"/>
    <row r="1934" s="111" customFormat="1"/>
    <row r="1935" s="111" customFormat="1"/>
    <row r="1936" s="111" customFormat="1"/>
    <row r="1937" s="111" customFormat="1"/>
    <row r="1938" s="111" customFormat="1"/>
    <row r="1939" s="111" customFormat="1"/>
    <row r="1940" s="111" customFormat="1"/>
    <row r="1941" s="111" customFormat="1"/>
    <row r="1942" s="111" customFormat="1"/>
    <row r="1943" s="111" customFormat="1"/>
    <row r="1944" s="111" customFormat="1"/>
    <row r="1945" s="111" customFormat="1"/>
    <row r="1946" s="111" customFormat="1"/>
    <row r="1947" s="111" customFormat="1"/>
    <row r="1948" s="111" customFormat="1"/>
    <row r="1949" s="111" customFormat="1"/>
    <row r="1950" s="111" customFormat="1"/>
    <row r="1951" s="111" customFormat="1"/>
    <row r="1952" s="111" customFormat="1"/>
    <row r="1953" s="111" customFormat="1"/>
    <row r="1954" s="111" customFormat="1"/>
    <row r="1955" s="111" customFormat="1"/>
    <row r="1956" s="111" customFormat="1"/>
    <row r="1957" s="111" customFormat="1"/>
    <row r="1958" s="111" customFormat="1"/>
    <row r="1959" s="111" customFormat="1"/>
    <row r="1960" s="111" customFormat="1"/>
    <row r="1961" s="111" customFormat="1"/>
    <row r="1962" s="111" customFormat="1"/>
    <row r="1963" s="111" customFormat="1"/>
    <row r="1964" s="111" customFormat="1"/>
    <row r="1965" s="111" customFormat="1"/>
    <row r="1966" s="111" customFormat="1"/>
    <row r="1967" s="111" customFormat="1"/>
    <row r="1968" s="111" customFormat="1"/>
    <row r="1969" s="111" customFormat="1"/>
    <row r="1970" s="111" customFormat="1"/>
    <row r="1971" s="111" customFormat="1"/>
    <row r="1972" s="111" customFormat="1"/>
    <row r="1973" s="111" customFormat="1"/>
    <row r="1974" s="111" customFormat="1"/>
    <row r="1975" s="111" customFormat="1"/>
    <row r="1976" s="111" customFormat="1"/>
    <row r="1977" s="111" customFormat="1"/>
    <row r="1978" s="111" customFormat="1"/>
    <row r="1979" s="111" customFormat="1"/>
    <row r="1980" s="111" customFormat="1"/>
    <row r="1981" s="111" customFormat="1"/>
    <row r="1982" s="111" customFormat="1"/>
    <row r="1983" s="111" customFormat="1"/>
    <row r="1984" s="111" customFormat="1"/>
    <row r="1985" s="111" customFormat="1"/>
    <row r="1986" s="111" customFormat="1"/>
    <row r="1987" s="111" customFormat="1"/>
    <row r="1988" s="111" customFormat="1"/>
    <row r="1989" s="111" customFormat="1"/>
    <row r="1990" s="111" customFormat="1"/>
    <row r="1991" s="111" customFormat="1"/>
    <row r="1992" s="111" customFormat="1"/>
    <row r="1993" s="111" customFormat="1"/>
    <row r="1994" s="111" customFormat="1"/>
    <row r="1995" s="111" customFormat="1"/>
    <row r="1996" s="111" customFormat="1"/>
    <row r="1997" s="111" customFormat="1"/>
    <row r="1998" s="111" customFormat="1"/>
    <row r="1999" s="111" customFormat="1"/>
    <row r="2000" s="111" customFormat="1"/>
    <row r="2001" s="111" customFormat="1"/>
    <row r="2002" s="111" customFormat="1"/>
    <row r="2003" s="111" customFormat="1"/>
    <row r="2004" s="111" customFormat="1"/>
    <row r="2005" s="111" customFormat="1"/>
    <row r="2006" s="111" customFormat="1"/>
    <row r="2007" s="111" customFormat="1"/>
    <row r="2008" s="111" customFormat="1"/>
    <row r="2009" s="111" customFormat="1"/>
    <row r="2010" s="111" customFormat="1"/>
    <row r="2011" s="111" customFormat="1"/>
    <row r="2012" s="111" customFormat="1"/>
    <row r="2013" s="111" customFormat="1"/>
    <row r="2014" s="111" customFormat="1"/>
    <row r="2015" s="111" customFormat="1"/>
    <row r="2016" s="111" customFormat="1"/>
    <row r="2017" s="111" customFormat="1"/>
    <row r="2018" s="111" customFormat="1"/>
    <row r="2019" s="111" customFormat="1"/>
    <row r="2020" s="111" customFormat="1"/>
    <row r="2021" s="111" customFormat="1"/>
    <row r="2022" s="111" customFormat="1"/>
    <row r="2023" s="111" customFormat="1"/>
    <row r="2024" s="111" customFormat="1"/>
    <row r="2025" s="111" customFormat="1"/>
    <row r="2026" s="111" customFormat="1"/>
    <row r="2027" s="111" customFormat="1"/>
    <row r="2028" s="111" customFormat="1"/>
    <row r="2029" s="111" customFormat="1"/>
    <row r="2030" s="111" customFormat="1"/>
    <row r="2031" s="111" customFormat="1"/>
    <row r="2032" s="111" customFormat="1"/>
    <row r="2033" s="111" customFormat="1"/>
    <row r="2034" s="111" customFormat="1"/>
    <row r="2035" s="111" customFormat="1"/>
    <row r="2036" s="111" customFormat="1"/>
    <row r="2037" s="111" customFormat="1"/>
    <row r="2038" s="111" customFormat="1"/>
    <row r="2039" s="111" customFormat="1"/>
    <row r="2040" s="111" customFormat="1"/>
    <row r="2041" s="111" customFormat="1"/>
    <row r="2042" s="111" customFormat="1"/>
    <row r="2043" s="111" customFormat="1"/>
    <row r="2044" s="111" customFormat="1"/>
    <row r="2045" s="111" customFormat="1"/>
    <row r="2046" s="111" customFormat="1"/>
    <row r="2047" s="111" customFormat="1"/>
    <row r="2048" s="111" customFormat="1"/>
    <row r="2049" s="111" customFormat="1"/>
    <row r="2050" s="111" customFormat="1"/>
    <row r="2051" s="111" customFormat="1"/>
    <row r="2052" s="111" customFormat="1"/>
    <row r="2053" s="111" customFormat="1"/>
    <row r="2054" s="111" customFormat="1"/>
    <row r="2055" s="111" customFormat="1"/>
    <row r="2056" s="111" customFormat="1"/>
    <row r="2057" s="111" customFormat="1"/>
    <row r="2058" s="111" customFormat="1"/>
    <row r="2059" s="111" customFormat="1"/>
    <row r="2060" s="111" customFormat="1"/>
    <row r="2061" s="111" customFormat="1"/>
    <row r="2062" s="111" customFormat="1"/>
    <row r="2063" s="111" customFormat="1"/>
    <row r="2064" s="111" customFormat="1"/>
    <row r="2065" s="111" customFormat="1"/>
    <row r="2066" s="111" customFormat="1"/>
    <row r="2067" s="111" customFormat="1"/>
    <row r="2068" s="111" customFormat="1"/>
    <row r="2069" s="111" customFormat="1"/>
    <row r="2070" s="111" customFormat="1"/>
    <row r="2071" s="111" customFormat="1"/>
    <row r="2072" s="111" customFormat="1"/>
    <row r="2073" s="111" customFormat="1"/>
    <row r="2074" s="111" customFormat="1"/>
    <row r="2075" s="111" customFormat="1"/>
    <row r="2076" s="111" customFormat="1"/>
    <row r="2077" s="111" customFormat="1"/>
    <row r="2078" s="111" customFormat="1"/>
    <row r="2079" s="111" customFormat="1"/>
    <row r="2080" s="111" customFormat="1"/>
    <row r="2081" s="111" customFormat="1"/>
    <row r="2082" s="111" customFormat="1"/>
    <row r="2083" s="111" customFormat="1"/>
    <row r="2084" s="111" customFormat="1"/>
    <row r="2085" s="111" customFormat="1"/>
    <row r="2086" s="111" customFormat="1"/>
    <row r="2087" s="111" customFormat="1"/>
    <row r="2088" s="111" customFormat="1"/>
    <row r="2089" s="111" customFormat="1"/>
    <row r="2090" s="111" customFormat="1"/>
    <row r="2091" s="111" customFormat="1"/>
    <row r="2092" s="111" customFormat="1"/>
    <row r="2093" s="111" customFormat="1"/>
    <row r="2094" s="111" customFormat="1"/>
    <row r="2095" s="111" customFormat="1"/>
    <row r="2096" s="111" customFormat="1"/>
    <row r="2097" s="111" customFormat="1"/>
    <row r="2098" s="111" customFormat="1"/>
    <row r="2099" s="111" customFormat="1"/>
    <row r="2100" s="111" customFormat="1"/>
    <row r="2101" s="111" customFormat="1"/>
    <row r="2102" s="111" customFormat="1"/>
    <row r="2103" s="111" customFormat="1"/>
    <row r="2104" s="111" customFormat="1"/>
    <row r="2105" s="111" customFormat="1"/>
    <row r="2106" s="111" customFormat="1"/>
    <row r="2107" s="111" customFormat="1"/>
    <row r="2108" s="111" customFormat="1"/>
    <row r="2109" s="111" customFormat="1"/>
    <row r="2110" s="111" customFormat="1"/>
    <row r="2111" s="111" customFormat="1"/>
    <row r="2112" s="111" customFormat="1"/>
    <row r="2113" s="111" customFormat="1"/>
    <row r="2114" s="111" customFormat="1"/>
    <row r="2115" s="111" customFormat="1"/>
    <row r="2116" s="111" customFormat="1"/>
    <row r="2117" s="111" customFormat="1"/>
    <row r="2118" s="111" customFormat="1"/>
    <row r="2119" s="111" customFormat="1"/>
    <row r="2120" s="111" customFormat="1"/>
    <row r="2121" s="111" customFormat="1"/>
    <row r="2122" s="111" customFormat="1"/>
    <row r="2123" s="111" customFormat="1"/>
    <row r="2124" s="111" customFormat="1"/>
    <row r="2125" s="111" customFormat="1"/>
    <row r="2126" s="111" customFormat="1"/>
    <row r="2127" s="111" customFormat="1"/>
    <row r="2128" s="111" customFormat="1"/>
    <row r="2129" s="111" customFormat="1"/>
    <row r="2130" s="111" customFormat="1"/>
    <row r="2131" s="111" customFormat="1"/>
    <row r="2132" s="111" customFormat="1"/>
    <row r="2133" s="111" customFormat="1"/>
    <row r="2134" s="111" customFormat="1"/>
    <row r="2135" s="111" customFormat="1"/>
    <row r="2136" s="111" customFormat="1"/>
    <row r="2137" s="111" customFormat="1"/>
    <row r="2138" s="111" customFormat="1"/>
    <row r="2139" s="111" customFormat="1"/>
    <row r="2140" s="111" customFormat="1"/>
    <row r="2141" s="111" customFormat="1"/>
    <row r="2142" s="111" customFormat="1"/>
    <row r="2143" s="111" customFormat="1"/>
    <row r="2144" s="111" customFormat="1"/>
    <row r="2145" s="111" customFormat="1"/>
    <row r="2146" s="111" customFormat="1"/>
    <row r="2147" s="111" customFormat="1"/>
    <row r="2148" s="111" customFormat="1"/>
    <row r="2149" s="111" customFormat="1"/>
    <row r="2150" s="111" customFormat="1"/>
    <row r="2151" s="111" customFormat="1"/>
    <row r="2152" s="111" customFormat="1"/>
    <row r="2153" s="111" customFormat="1"/>
    <row r="2154" s="111" customFormat="1"/>
    <row r="2155" s="111" customFormat="1"/>
    <row r="2156" s="111" customFormat="1"/>
    <row r="2157" s="111" customFormat="1"/>
    <row r="2158" s="111" customFormat="1"/>
    <row r="2159" s="111" customFormat="1"/>
    <row r="2160" s="111" customFormat="1"/>
    <row r="2161" s="111" customFormat="1"/>
    <row r="2162" s="111" customFormat="1"/>
    <row r="2163" s="111" customFormat="1"/>
    <row r="2164" s="111" customFormat="1"/>
    <row r="2165" s="111" customFormat="1"/>
    <row r="2166" s="111" customFormat="1"/>
    <row r="2167" s="111" customFormat="1"/>
    <row r="2168" s="111" customFormat="1"/>
    <row r="2169" s="111" customFormat="1"/>
    <row r="2170" s="111" customFormat="1"/>
    <row r="2171" s="111" customFormat="1"/>
    <row r="2172" s="111" customFormat="1"/>
    <row r="2173" s="111" customFormat="1"/>
    <row r="2174" s="111" customFormat="1"/>
    <row r="2175" s="111" customFormat="1"/>
    <row r="2176" s="111" customFormat="1"/>
    <row r="2177" s="111" customFormat="1"/>
    <row r="2178" s="111" customFormat="1"/>
    <row r="2179" s="111" customFormat="1"/>
    <row r="2180" s="111" customFormat="1"/>
    <row r="2181" s="111" customFormat="1"/>
    <row r="2182" s="111" customFormat="1"/>
    <row r="2183" s="111" customFormat="1"/>
    <row r="2184" s="111" customFormat="1"/>
    <row r="2185" s="111" customFormat="1"/>
    <row r="2186" s="111" customFormat="1"/>
    <row r="2187" s="111" customFormat="1"/>
    <row r="2188" s="111" customFormat="1"/>
    <row r="2189" s="111" customFormat="1"/>
    <row r="2190" s="111" customFormat="1"/>
    <row r="2191" s="111" customFormat="1"/>
    <row r="2192" s="111" customFormat="1"/>
    <row r="2193" s="111" customFormat="1"/>
    <row r="2194" s="111" customFormat="1"/>
    <row r="2195" s="111" customFormat="1"/>
    <row r="2196" s="111" customFormat="1"/>
    <row r="2197" s="111" customFormat="1"/>
    <row r="2198" s="111" customFormat="1"/>
    <row r="2199" s="111" customFormat="1"/>
    <row r="2200" s="111" customFormat="1"/>
    <row r="2201" s="111" customFormat="1"/>
    <row r="2202" s="111" customFormat="1"/>
    <row r="2203" s="111" customFormat="1"/>
    <row r="2204" s="111" customFormat="1"/>
    <row r="2205" s="111" customFormat="1"/>
    <row r="2206" s="111" customFormat="1"/>
    <row r="2207" s="111" customFormat="1"/>
    <row r="2208" s="111" customFormat="1"/>
    <row r="2209" s="111" customFormat="1"/>
    <row r="2210" s="111" customFormat="1"/>
    <row r="2211" s="111" customFormat="1"/>
    <row r="2212" s="111" customFormat="1"/>
    <row r="2213" s="111" customFormat="1"/>
    <row r="2214" s="111" customFormat="1"/>
    <row r="2215" s="111" customFormat="1"/>
    <row r="2216" s="111" customFormat="1"/>
    <row r="2217" s="111" customFormat="1"/>
    <row r="2218" s="111" customFormat="1"/>
    <row r="2219" s="111" customFormat="1"/>
    <row r="2220" s="111" customFormat="1"/>
    <row r="2221" s="111" customFormat="1"/>
    <row r="2222" s="111" customFormat="1"/>
    <row r="2223" s="111" customFormat="1"/>
    <row r="2224" s="111" customFormat="1"/>
    <row r="2225" s="111" customFormat="1"/>
    <row r="2226" s="111" customFormat="1"/>
    <row r="2227" s="111" customFormat="1"/>
    <row r="2228" s="111" customFormat="1"/>
    <row r="2229" s="111" customFormat="1"/>
    <row r="2230" s="111" customFormat="1"/>
    <row r="2231" s="111" customFormat="1"/>
    <row r="2232" s="111" customFormat="1"/>
    <row r="2233" s="111" customFormat="1"/>
    <row r="2234" s="111" customFormat="1"/>
    <row r="2235" s="111" customFormat="1"/>
    <row r="2236" s="111" customFormat="1"/>
    <row r="2237" s="111" customFormat="1"/>
    <row r="2238" s="111" customFormat="1"/>
    <row r="2239" s="111" customFormat="1"/>
    <row r="2240" s="111" customFormat="1"/>
    <row r="2241" s="111" customFormat="1"/>
    <row r="2242" s="111" customFormat="1"/>
    <row r="2243" s="111" customFormat="1"/>
    <row r="2244" s="111" customFormat="1"/>
    <row r="2245" s="111" customFormat="1"/>
    <row r="2246" s="111" customFormat="1"/>
    <row r="2247" s="111" customFormat="1"/>
    <row r="2248" s="111" customFormat="1"/>
    <row r="2249" s="111" customFormat="1"/>
    <row r="2250" s="111" customFormat="1"/>
    <row r="2251" s="111" customFormat="1"/>
    <row r="2252" s="111" customFormat="1"/>
    <row r="2253" s="111" customFormat="1"/>
    <row r="2254" s="111" customFormat="1"/>
    <row r="2255" s="111" customFormat="1"/>
    <row r="2256" s="111" customFormat="1"/>
    <row r="2257" s="111" customFormat="1"/>
    <row r="2258" s="111" customFormat="1"/>
    <row r="2259" s="111" customFormat="1"/>
    <row r="2260" s="111" customFormat="1"/>
    <row r="2261" s="111" customFormat="1"/>
    <row r="2262" s="111" customFormat="1"/>
    <row r="2263" s="111" customFormat="1"/>
    <row r="2264" s="111" customFormat="1"/>
    <row r="2265" s="111" customFormat="1"/>
    <row r="2266" s="111" customFormat="1"/>
    <row r="2267" s="111" customFormat="1"/>
    <row r="2268" s="111" customFormat="1"/>
    <row r="2269" s="111" customFormat="1"/>
    <row r="2270" s="111" customFormat="1"/>
    <row r="2271" s="111" customFormat="1"/>
    <row r="2272" s="111" customFormat="1"/>
    <row r="2273" s="111" customFormat="1"/>
    <row r="2274" s="111" customFormat="1"/>
    <row r="2275" s="111" customFormat="1"/>
    <row r="2276" s="111" customFormat="1"/>
    <row r="2277" s="111" customFormat="1"/>
    <row r="2278" s="111" customFormat="1"/>
    <row r="2279" s="111" customFormat="1"/>
    <row r="2280" s="111" customFormat="1"/>
    <row r="2281" s="111" customFormat="1"/>
    <row r="2282" s="111" customFormat="1"/>
    <row r="2283" s="111" customFormat="1"/>
    <row r="2284" s="111" customFormat="1"/>
    <row r="2285" s="111" customFormat="1"/>
    <row r="2286" s="111" customFormat="1"/>
    <row r="2287" s="111" customFormat="1"/>
    <row r="2288" s="111" customFormat="1"/>
    <row r="2289" s="111" customFormat="1"/>
    <row r="2290" s="111" customFormat="1"/>
    <row r="2291" s="111" customFormat="1"/>
    <row r="2292" s="111" customFormat="1"/>
    <row r="2293" s="111" customFormat="1"/>
    <row r="2294" s="111" customFormat="1"/>
    <row r="2295" s="111" customFormat="1"/>
    <row r="2296" s="111" customFormat="1"/>
    <row r="2297" s="111" customFormat="1"/>
    <row r="2298" s="111" customFormat="1"/>
    <row r="2299" s="111" customFormat="1"/>
    <row r="2300" s="111" customFormat="1"/>
    <row r="2301" s="111" customFormat="1"/>
    <row r="2302" s="111" customFormat="1"/>
    <row r="2303" s="111" customFormat="1"/>
    <row r="2304" s="111" customFormat="1"/>
    <row r="2305" s="111" customFormat="1"/>
    <row r="2306" s="111" customFormat="1"/>
    <row r="2307" s="111" customFormat="1"/>
    <row r="2308" s="111" customFormat="1"/>
    <row r="2309" s="111" customFormat="1"/>
    <row r="2310" s="111" customFormat="1"/>
    <row r="2311" s="111" customFormat="1"/>
    <row r="2312" s="111" customFormat="1"/>
    <row r="2313" s="111" customFormat="1"/>
    <row r="2314" s="111" customFormat="1"/>
    <row r="2315" s="111" customFormat="1"/>
    <row r="2316" s="111" customFormat="1"/>
    <row r="2317" s="111" customFormat="1"/>
    <row r="2318" s="111" customFormat="1"/>
    <row r="2319" s="111" customFormat="1"/>
    <row r="2320" s="111" customFormat="1"/>
    <row r="2321" s="111" customFormat="1"/>
    <row r="2322" s="111" customFormat="1"/>
    <row r="2323" s="111" customFormat="1"/>
    <row r="2324" s="111" customFormat="1"/>
    <row r="2325" s="111" customFormat="1"/>
    <row r="2326" s="111" customFormat="1"/>
    <row r="2327" s="111" customFormat="1"/>
    <row r="2328" s="111" customFormat="1"/>
    <row r="2329" s="111" customFormat="1"/>
    <row r="2330" s="111" customFormat="1"/>
    <row r="2331" s="111" customFormat="1"/>
    <row r="2332" s="111" customFormat="1"/>
    <row r="2333" s="111" customFormat="1"/>
    <row r="2334" s="111" customFormat="1"/>
    <row r="2335" s="111" customFormat="1"/>
    <row r="2336" s="111" customFormat="1"/>
    <row r="2337" s="111" customFormat="1"/>
    <row r="2338" s="111" customFormat="1"/>
    <row r="2339" s="111" customFormat="1"/>
    <row r="2340" s="111" customFormat="1"/>
    <row r="2341" s="111" customFormat="1"/>
    <row r="2342" s="111" customFormat="1"/>
    <row r="2343" s="111" customFormat="1"/>
    <row r="2344" s="111" customFormat="1"/>
    <row r="2345" s="111" customFormat="1"/>
    <row r="2346" s="111" customFormat="1"/>
    <row r="2347" s="111" customFormat="1"/>
    <row r="2348" s="111" customFormat="1"/>
    <row r="2349" s="111" customFormat="1"/>
    <row r="2350" s="111" customFormat="1"/>
    <row r="2351" s="111" customFormat="1"/>
    <row r="2352" s="111" customFormat="1"/>
    <row r="2353" s="111" customFormat="1"/>
    <row r="2354" s="111" customFormat="1"/>
    <row r="2355" s="111" customFormat="1"/>
    <row r="2356" s="111" customFormat="1"/>
    <row r="2357" s="111" customFormat="1"/>
    <row r="2358" s="111" customFormat="1"/>
    <row r="2359" s="111" customFormat="1"/>
    <row r="2360" s="111" customFormat="1"/>
    <row r="2361" s="111" customFormat="1"/>
    <row r="2362" s="111" customFormat="1"/>
    <row r="2363" s="111" customFormat="1"/>
    <row r="2364" s="111" customFormat="1"/>
    <row r="2365" s="111" customFormat="1"/>
    <row r="2366" s="111" customFormat="1"/>
    <row r="2367" s="111" customFormat="1"/>
    <row r="2368" s="111" customFormat="1"/>
    <row r="2369" s="111" customFormat="1"/>
    <row r="2370" s="111" customFormat="1"/>
    <row r="2371" s="111" customFormat="1"/>
    <row r="2372" s="111" customFormat="1"/>
    <row r="2373" s="111" customFormat="1"/>
    <row r="2374" s="111" customFormat="1"/>
    <row r="2375" s="111" customFormat="1"/>
    <row r="2376" s="111" customFormat="1"/>
    <row r="2377" s="111" customFormat="1"/>
    <row r="2378" s="111" customFormat="1"/>
    <row r="2379" s="111" customFormat="1"/>
    <row r="2380" s="111" customFormat="1"/>
    <row r="2381" s="111" customFormat="1"/>
    <row r="2382" s="111" customFormat="1"/>
    <row r="2383" s="111" customFormat="1"/>
    <row r="2384" s="111" customFormat="1"/>
    <row r="2385" s="111" customFormat="1"/>
    <row r="2386" s="111" customFormat="1"/>
    <row r="2387" s="111" customFormat="1"/>
    <row r="2388" s="111" customFormat="1"/>
    <row r="2389" s="111" customFormat="1"/>
    <row r="2390" s="111" customFormat="1"/>
    <row r="2391" s="111" customFormat="1"/>
    <row r="2392" s="111" customFormat="1"/>
    <row r="2393" s="111" customFormat="1"/>
    <row r="2394" s="111" customFormat="1"/>
    <row r="2395" s="111" customFormat="1"/>
    <row r="2396" s="111" customFormat="1"/>
    <row r="2397" s="111" customFormat="1"/>
    <row r="2398" s="111" customFormat="1"/>
    <row r="2399" s="111" customFormat="1"/>
    <row r="2400" s="111" customFormat="1"/>
    <row r="2401" s="111" customFormat="1"/>
    <row r="2402" s="111" customFormat="1"/>
    <row r="2403" s="111" customFormat="1"/>
    <row r="2404" s="111" customFormat="1"/>
    <row r="2405" s="111" customFormat="1"/>
    <row r="2406" s="111" customFormat="1"/>
    <row r="2407" s="111" customFormat="1"/>
    <row r="2408" s="111" customFormat="1"/>
    <row r="2409" s="111" customFormat="1"/>
    <row r="2410" s="111" customFormat="1"/>
    <row r="2411" s="111" customFormat="1"/>
    <row r="2412" s="111" customFormat="1"/>
    <row r="2413" s="111" customFormat="1"/>
    <row r="2414" s="111" customFormat="1"/>
    <row r="2415" s="111" customFormat="1"/>
    <row r="2416" s="111" customFormat="1"/>
    <row r="2417" s="111" customFormat="1"/>
    <row r="2418" s="111" customFormat="1"/>
    <row r="2419" s="111" customFormat="1"/>
    <row r="2420" s="111" customFormat="1"/>
    <row r="2421" s="111" customFormat="1"/>
    <row r="2422" s="111" customFormat="1"/>
    <row r="2423" s="111" customFormat="1"/>
    <row r="2424" s="111" customFormat="1"/>
    <row r="2425" s="111" customFormat="1"/>
    <row r="2426" s="111" customFormat="1"/>
    <row r="2427" s="111" customFormat="1"/>
    <row r="2428" s="111" customFormat="1"/>
    <row r="2429" s="111" customFormat="1"/>
    <row r="2430" s="111" customFormat="1"/>
    <row r="2431" s="111" customFormat="1"/>
    <row r="2432" s="111" customFormat="1"/>
    <row r="2433" s="111" customFormat="1"/>
    <row r="2434" s="111" customFormat="1"/>
    <row r="2435" s="111" customFormat="1"/>
    <row r="2436" s="111" customFormat="1"/>
    <row r="2437" s="111" customFormat="1"/>
    <row r="2438" s="111" customFormat="1"/>
    <row r="2439" s="111" customFormat="1"/>
    <row r="2440" s="111" customFormat="1"/>
    <row r="2441" s="111" customFormat="1"/>
    <row r="2442" s="111" customFormat="1"/>
    <row r="2443" s="111" customFormat="1"/>
    <row r="2444" s="111" customFormat="1"/>
    <row r="2445" s="111" customFormat="1"/>
    <row r="2446" s="111" customFormat="1"/>
    <row r="2447" s="111" customFormat="1"/>
    <row r="2448" s="111" customFormat="1"/>
    <row r="2449" s="111" customFormat="1"/>
    <row r="2450" s="111" customFormat="1"/>
    <row r="2451" s="111" customFormat="1"/>
    <row r="2452" s="111" customFormat="1"/>
    <row r="2453" s="111" customFormat="1"/>
    <row r="2454" s="111" customFormat="1"/>
    <row r="2455" s="111" customFormat="1"/>
    <row r="2456" s="111" customFormat="1"/>
    <row r="2457" s="111" customFormat="1"/>
    <row r="2458" s="111" customFormat="1"/>
    <row r="2459" s="111" customFormat="1"/>
    <row r="2460" s="111" customFormat="1"/>
    <row r="2461" s="111" customFormat="1"/>
    <row r="2462" s="111" customFormat="1"/>
    <row r="2463" s="111" customFormat="1"/>
    <row r="2464" s="111" customFormat="1"/>
    <row r="2465" s="111" customFormat="1"/>
    <row r="2466" s="111" customFormat="1"/>
    <row r="2467" s="111" customFormat="1"/>
    <row r="2468" s="111" customFormat="1"/>
    <row r="2469" s="111" customFormat="1"/>
    <row r="2470" s="111" customFormat="1"/>
    <row r="2471" s="111" customFormat="1"/>
    <row r="2472" s="111" customFormat="1"/>
    <row r="2473" s="111" customFormat="1"/>
    <row r="2474" s="111" customFormat="1"/>
    <row r="2475" s="111" customFormat="1"/>
    <row r="2476" s="111" customFormat="1"/>
    <row r="2477" s="111" customFormat="1"/>
    <row r="2478" s="111" customFormat="1"/>
    <row r="2479" s="111" customFormat="1"/>
    <row r="2480" s="111" customFormat="1"/>
    <row r="2481" spans="2:3" s="111" customFormat="1"/>
    <row r="2482" spans="2:3" s="111" customFormat="1"/>
    <row r="2483" spans="2:3" s="111" customFormat="1"/>
    <row r="2484" spans="2:3" s="111" customFormat="1">
      <c r="B2484"/>
      <c r="C2484"/>
    </row>
  </sheetData>
  <mergeCells count="6">
    <mergeCell ref="A1:F1"/>
    <mergeCell ref="A2:D2"/>
    <mergeCell ref="E2:F2"/>
    <mergeCell ref="A4:B4"/>
    <mergeCell ref="C4:D4"/>
    <mergeCell ref="E4:F4"/>
  </mergeCells>
  <pageMargins left="0.7" right="0.7" top="0.75" bottom="0.75" header="0.3" footer="0.3"/>
  <legacy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3F40-6144-4B25-8E01-5A63DE4AC45A}">
  <dimension ref="A1:F21"/>
  <sheetViews>
    <sheetView workbookViewId="0">
      <selection activeCell="E30" sqref="E30"/>
    </sheetView>
  </sheetViews>
  <sheetFormatPr baseColWidth="10" defaultColWidth="10.85546875" defaultRowHeight="15"/>
  <cols>
    <col min="1" max="1" width="8.140625" customWidth="1"/>
    <col min="2" max="2" width="56.28515625" customWidth="1"/>
    <col min="3" max="3" width="6.5703125" customWidth="1"/>
    <col min="4" max="4" width="9.5703125" customWidth="1"/>
    <col min="5" max="5" width="14.85546875" customWidth="1"/>
    <col min="6" max="6" width="18.42578125" customWidth="1"/>
  </cols>
  <sheetData>
    <row r="1" spans="1:6">
      <c r="A1" s="15" t="s">
        <v>192</v>
      </c>
    </row>
    <row r="2" spans="1:6" ht="15.75" thickBot="1"/>
    <row r="3" spans="1:6" ht="23.25" customHeight="1">
      <c r="A3" s="243" t="s">
        <v>193</v>
      </c>
      <c r="B3" s="244"/>
      <c r="C3" s="244"/>
      <c r="D3" s="244"/>
      <c r="E3" s="244"/>
      <c r="F3" s="245"/>
    </row>
    <row r="4" spans="1:6" ht="5.25" hidden="1" customHeight="1">
      <c r="A4" s="24"/>
      <c r="B4" s="2"/>
      <c r="C4" s="11"/>
      <c r="D4" s="11"/>
      <c r="E4" s="11"/>
      <c r="F4" s="25"/>
    </row>
    <row r="5" spans="1:6">
      <c r="A5" s="26" t="s">
        <v>0</v>
      </c>
      <c r="B5" s="3" t="s">
        <v>1</v>
      </c>
      <c r="C5" s="6" t="s">
        <v>2</v>
      </c>
      <c r="D5" s="16" t="s">
        <v>3</v>
      </c>
      <c r="E5" s="17" t="s">
        <v>4</v>
      </c>
      <c r="F5" s="27" t="s">
        <v>5</v>
      </c>
    </row>
    <row r="6" spans="1:6">
      <c r="A6" s="28"/>
      <c r="B6" s="8"/>
      <c r="C6" s="7"/>
      <c r="D6" s="18"/>
      <c r="E6" s="19"/>
      <c r="F6" s="29"/>
    </row>
    <row r="7" spans="1:6">
      <c r="A7" s="30">
        <v>1</v>
      </c>
      <c r="B7" s="13" t="s">
        <v>194</v>
      </c>
      <c r="C7" s="12"/>
      <c r="D7" s="20"/>
      <c r="E7" s="21"/>
      <c r="F7" s="31"/>
    </row>
    <row r="8" spans="1:6" ht="27">
      <c r="A8" s="32" t="s">
        <v>6</v>
      </c>
      <c r="B8" s="5" t="s">
        <v>205</v>
      </c>
      <c r="C8" s="1" t="s">
        <v>14</v>
      </c>
      <c r="D8" s="22">
        <v>150</v>
      </c>
      <c r="E8" s="23">
        <v>11025</v>
      </c>
      <c r="F8" s="33">
        <f t="shared" ref="F8" si="0">+E8*D8</f>
        <v>1653750</v>
      </c>
    </row>
    <row r="9" spans="1:6">
      <c r="A9" s="32" t="s">
        <v>20</v>
      </c>
      <c r="B9" s="5" t="s">
        <v>195</v>
      </c>
      <c r="C9" s="1" t="s">
        <v>14</v>
      </c>
      <c r="D9" s="22">
        <v>20</v>
      </c>
      <c r="E9" s="23">
        <f>10800/6</f>
        <v>1800</v>
      </c>
      <c r="F9" s="33">
        <f>D9*E9</f>
        <v>36000</v>
      </c>
    </row>
    <row r="10" spans="1:6" ht="16.149999999999999" customHeight="1">
      <c r="A10" s="32" t="s">
        <v>94</v>
      </c>
      <c r="B10" s="5" t="s">
        <v>196</v>
      </c>
      <c r="C10" s="1" t="s">
        <v>14</v>
      </c>
      <c r="D10" s="22">
        <v>100</v>
      </c>
      <c r="E10" s="23">
        <v>169.88</v>
      </c>
      <c r="F10" s="33">
        <f>D10*E10</f>
        <v>16988</v>
      </c>
    </row>
    <row r="11" spans="1:6" ht="16.149999999999999" customHeight="1">
      <c r="A11" s="32" t="s">
        <v>209</v>
      </c>
      <c r="B11" s="14" t="s">
        <v>206</v>
      </c>
      <c r="C11" s="1" t="s">
        <v>14</v>
      </c>
      <c r="D11" s="22">
        <v>10</v>
      </c>
      <c r="E11" s="23">
        <v>2500</v>
      </c>
      <c r="F11" s="34">
        <f>D11*E11</f>
        <v>25000</v>
      </c>
    </row>
    <row r="12" spans="1:6" ht="16.149999999999999" customHeight="1">
      <c r="A12" s="32" t="s">
        <v>210</v>
      </c>
      <c r="B12" s="14" t="s">
        <v>207</v>
      </c>
      <c r="C12" s="1" t="s">
        <v>14</v>
      </c>
      <c r="D12" s="22">
        <v>100</v>
      </c>
      <c r="E12" s="23">
        <v>1500</v>
      </c>
      <c r="F12" s="34">
        <f>D12*E12</f>
        <v>150000</v>
      </c>
    </row>
    <row r="13" spans="1:6" ht="16.149999999999999" customHeight="1">
      <c r="A13" s="32" t="s">
        <v>211</v>
      </c>
      <c r="B13" s="14" t="s">
        <v>208</v>
      </c>
      <c r="C13" s="1" t="s">
        <v>147</v>
      </c>
      <c r="D13" s="22">
        <v>1</v>
      </c>
      <c r="E13" s="23">
        <v>30000</v>
      </c>
      <c r="F13" s="34">
        <f>D13*E13</f>
        <v>30000</v>
      </c>
    </row>
    <row r="14" spans="1:6" ht="16.5">
      <c r="A14" s="35">
        <v>2</v>
      </c>
      <c r="B14" s="10" t="s">
        <v>197</v>
      </c>
      <c r="C14" s="1"/>
      <c r="D14" s="22"/>
      <c r="E14" s="23"/>
      <c r="F14" s="36"/>
    </row>
    <row r="15" spans="1:6">
      <c r="A15" s="32" t="s">
        <v>7</v>
      </c>
      <c r="B15" s="5" t="s">
        <v>198</v>
      </c>
      <c r="C15" s="1" t="s">
        <v>14</v>
      </c>
      <c r="D15" s="22">
        <v>200</v>
      </c>
      <c r="E15" s="23">
        <f>21830/100</f>
        <v>218.3</v>
      </c>
      <c r="F15" s="37">
        <f t="shared" ref="F15" si="1">+E15*D15</f>
        <v>43660</v>
      </c>
    </row>
    <row r="16" spans="1:6">
      <c r="A16" s="32" t="s">
        <v>8</v>
      </c>
      <c r="B16" s="5" t="s">
        <v>199</v>
      </c>
      <c r="C16" s="1" t="s">
        <v>14</v>
      </c>
      <c r="D16" s="22">
        <v>100</v>
      </c>
      <c r="E16" s="23">
        <f>19150/100</f>
        <v>191.5</v>
      </c>
      <c r="F16" s="37">
        <f>+D16*E16</f>
        <v>19150</v>
      </c>
    </row>
    <row r="17" spans="1:6">
      <c r="A17" s="38">
        <v>3</v>
      </c>
      <c r="B17" s="4" t="s">
        <v>28</v>
      </c>
      <c r="C17" s="1"/>
      <c r="D17" s="22"/>
      <c r="E17" s="23"/>
      <c r="F17" s="37"/>
    </row>
    <row r="18" spans="1:6" ht="27">
      <c r="A18" s="32" t="s">
        <v>13</v>
      </c>
      <c r="B18" s="5" t="s">
        <v>200</v>
      </c>
      <c r="C18" s="1" t="s">
        <v>46</v>
      </c>
      <c r="D18" s="22">
        <v>1</v>
      </c>
      <c r="E18" s="23">
        <v>10000</v>
      </c>
      <c r="F18" s="37">
        <f t="shared" ref="F18:F20" si="2">+D18*E18</f>
        <v>10000</v>
      </c>
    </row>
    <row r="19" spans="1:6">
      <c r="A19" s="32" t="s">
        <v>201</v>
      </c>
      <c r="B19" s="5" t="s">
        <v>202</v>
      </c>
      <c r="C19" s="1" t="s">
        <v>14</v>
      </c>
      <c r="D19" s="22">
        <v>20</v>
      </c>
      <c r="E19" s="23">
        <v>260</v>
      </c>
      <c r="F19" s="37">
        <f t="shared" si="2"/>
        <v>5200</v>
      </c>
    </row>
    <row r="20" spans="1:6" ht="15.75" thickBot="1">
      <c r="A20" s="40" t="s">
        <v>203</v>
      </c>
      <c r="B20" s="41" t="s">
        <v>204</v>
      </c>
      <c r="C20" s="42" t="s">
        <v>14</v>
      </c>
      <c r="D20" s="43">
        <v>20</v>
      </c>
      <c r="E20" s="44">
        <v>260</v>
      </c>
      <c r="F20" s="45">
        <f t="shared" si="2"/>
        <v>5200</v>
      </c>
    </row>
    <row r="21" spans="1:6" ht="15.75" thickBot="1">
      <c r="A21" s="246" t="s">
        <v>15</v>
      </c>
      <c r="B21" s="247"/>
      <c r="C21" s="9"/>
      <c r="D21" s="9"/>
      <c r="E21" s="9"/>
      <c r="F21" s="39">
        <f>SUM(F7:F20)</f>
        <v>1994948</v>
      </c>
    </row>
  </sheetData>
  <mergeCells count="2">
    <mergeCell ref="A3:F3"/>
    <mergeCell ref="A21:B21"/>
  </mergeCells>
  <phoneticPr fontId="2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B126-791A-4A6D-8DED-535594E6DC48}">
  <dimension ref="A9:J41"/>
  <sheetViews>
    <sheetView tabSelected="1" zoomScaleNormal="100" workbookViewId="0">
      <selection activeCell="S19" sqref="S19"/>
    </sheetView>
  </sheetViews>
  <sheetFormatPr baseColWidth="10" defaultColWidth="10.85546875" defaultRowHeight="15.75"/>
  <cols>
    <col min="1" max="1" width="8.140625" style="46" customWidth="1"/>
    <col min="2" max="2" width="56.28515625" style="46" customWidth="1"/>
    <col min="3" max="3" width="6.5703125" style="46" customWidth="1"/>
    <col min="4" max="4" width="9.5703125" style="46" customWidth="1"/>
    <col min="5" max="5" width="14.85546875" style="46" customWidth="1"/>
    <col min="6" max="6" width="18.42578125" style="46" customWidth="1"/>
    <col min="7" max="7" width="10.85546875" style="46"/>
    <col min="8" max="8" width="13.28515625" style="151" bestFit="1" customWidth="1"/>
    <col min="9" max="9" width="10.85546875" style="103"/>
    <col min="10" max="16384" width="10.85546875" style="46"/>
  </cols>
  <sheetData>
    <row r="9" spans="1:6">
      <c r="A9" s="47" t="s">
        <v>307</v>
      </c>
    </row>
    <row r="12" spans="1:6">
      <c r="A12" s="47" t="s">
        <v>192</v>
      </c>
    </row>
    <row r="14" spans="1:6" ht="23.25" customHeight="1">
      <c r="A14" s="248" t="s">
        <v>253</v>
      </c>
      <c r="B14" s="248"/>
      <c r="C14" s="248"/>
      <c r="D14" s="248"/>
      <c r="E14" s="248"/>
      <c r="F14" s="248"/>
    </row>
    <row r="15" spans="1:6" ht="5.25" hidden="1" customHeight="1">
      <c r="A15" s="48"/>
      <c r="B15" s="49"/>
      <c r="C15" s="48"/>
      <c r="D15" s="48"/>
      <c r="E15" s="48"/>
      <c r="F15" s="48"/>
    </row>
    <row r="16" spans="1:6">
      <c r="A16" s="50" t="s">
        <v>0</v>
      </c>
      <c r="B16" s="51" t="s">
        <v>1</v>
      </c>
      <c r="C16" s="50" t="s">
        <v>2</v>
      </c>
      <c r="D16" s="153" t="s">
        <v>3</v>
      </c>
      <c r="E16" s="145" t="s">
        <v>4</v>
      </c>
      <c r="F16" s="145" t="s">
        <v>5</v>
      </c>
    </row>
    <row r="17" spans="1:10">
      <c r="A17" s="50"/>
      <c r="B17" s="51"/>
      <c r="C17" s="50"/>
      <c r="D17" s="153"/>
      <c r="E17" s="145"/>
      <c r="F17" s="145"/>
    </row>
    <row r="18" spans="1:10">
      <c r="A18" s="50">
        <v>1</v>
      </c>
      <c r="B18" s="55" t="s">
        <v>194</v>
      </c>
      <c r="C18" s="50"/>
      <c r="D18" s="153"/>
      <c r="E18" s="145"/>
      <c r="F18" s="145"/>
      <c r="I18" s="103">
        <v>1.2</v>
      </c>
      <c r="J18" s="152">
        <f>H18*I18</f>
        <v>0</v>
      </c>
    </row>
    <row r="19" spans="1:10" ht="31.5">
      <c r="A19" s="146" t="s">
        <v>6</v>
      </c>
      <c r="B19" s="58" t="s">
        <v>205</v>
      </c>
      <c r="C19" s="59" t="s">
        <v>14</v>
      </c>
      <c r="D19" s="154">
        <v>150</v>
      </c>
      <c r="E19" s="147">
        <f>J19</f>
        <v>13230</v>
      </c>
      <c r="F19" s="148">
        <f>+E19*D19</f>
        <v>1984500</v>
      </c>
      <c r="H19" s="151">
        <v>11025</v>
      </c>
      <c r="I19" s="103">
        <v>1.2</v>
      </c>
      <c r="J19" s="152">
        <f t="shared" ref="J19:J34" si="0">H19*I19</f>
        <v>13230</v>
      </c>
    </row>
    <row r="20" spans="1:10">
      <c r="A20" s="146" t="s">
        <v>20</v>
      </c>
      <c r="B20" s="58" t="s">
        <v>252</v>
      </c>
      <c r="C20" s="59" t="s">
        <v>14</v>
      </c>
      <c r="D20" s="154">
        <v>20</v>
      </c>
      <c r="E20" s="147">
        <f t="shared" ref="E20:E31" si="1">J20</f>
        <v>2160</v>
      </c>
      <c r="F20" s="148">
        <f t="shared" ref="F20:F31" si="2">+E20*D20</f>
        <v>43200</v>
      </c>
      <c r="H20" s="151">
        <v>1800</v>
      </c>
      <c r="I20" s="103">
        <v>1.2</v>
      </c>
      <c r="J20" s="152">
        <f t="shared" si="0"/>
        <v>2160</v>
      </c>
    </row>
    <row r="21" spans="1:10" ht="16.149999999999999" customHeight="1">
      <c r="A21" s="146" t="s">
        <v>94</v>
      </c>
      <c r="B21" s="58" t="s">
        <v>196</v>
      </c>
      <c r="C21" s="59" t="s">
        <v>14</v>
      </c>
      <c r="D21" s="154">
        <v>100</v>
      </c>
      <c r="E21" s="147">
        <f t="shared" si="1"/>
        <v>203.85599999999999</v>
      </c>
      <c r="F21" s="148">
        <f t="shared" si="2"/>
        <v>20385.599999999999</v>
      </c>
      <c r="H21" s="151">
        <v>169.88</v>
      </c>
      <c r="I21" s="103">
        <v>1.2</v>
      </c>
      <c r="J21" s="152">
        <f t="shared" si="0"/>
        <v>203.85599999999999</v>
      </c>
    </row>
    <row r="22" spans="1:10" ht="16.149999999999999" customHeight="1">
      <c r="A22" s="146" t="s">
        <v>209</v>
      </c>
      <c r="B22" s="58" t="s">
        <v>206</v>
      </c>
      <c r="C22" s="59" t="s">
        <v>14</v>
      </c>
      <c r="D22" s="154">
        <v>10</v>
      </c>
      <c r="E22" s="147">
        <f t="shared" si="1"/>
        <v>3000</v>
      </c>
      <c r="F22" s="148">
        <f t="shared" si="2"/>
        <v>30000</v>
      </c>
      <c r="H22" s="151">
        <v>2500</v>
      </c>
      <c r="I22" s="103">
        <v>1.2</v>
      </c>
      <c r="J22" s="152">
        <f t="shared" si="0"/>
        <v>3000</v>
      </c>
    </row>
    <row r="23" spans="1:10" ht="16.149999999999999" customHeight="1">
      <c r="A23" s="146" t="s">
        <v>210</v>
      </c>
      <c r="B23" s="58" t="s">
        <v>207</v>
      </c>
      <c r="C23" s="59" t="s">
        <v>14</v>
      </c>
      <c r="D23" s="154">
        <v>100</v>
      </c>
      <c r="E23" s="147">
        <f t="shared" si="1"/>
        <v>1800</v>
      </c>
      <c r="F23" s="148">
        <f t="shared" si="2"/>
        <v>180000</v>
      </c>
      <c r="H23" s="151">
        <v>1500</v>
      </c>
      <c r="I23" s="103">
        <v>1.2</v>
      </c>
      <c r="J23" s="152">
        <f t="shared" si="0"/>
        <v>1800</v>
      </c>
    </row>
    <row r="24" spans="1:10" ht="16.149999999999999" customHeight="1">
      <c r="A24" s="146" t="s">
        <v>211</v>
      </c>
      <c r="B24" s="58" t="s">
        <v>208</v>
      </c>
      <c r="C24" s="59" t="s">
        <v>147</v>
      </c>
      <c r="D24" s="154">
        <v>1</v>
      </c>
      <c r="E24" s="147">
        <f t="shared" si="1"/>
        <v>36000</v>
      </c>
      <c r="F24" s="148">
        <f t="shared" si="2"/>
        <v>36000</v>
      </c>
      <c r="H24" s="151">
        <v>30000</v>
      </c>
      <c r="I24" s="103">
        <v>1.2</v>
      </c>
      <c r="J24" s="152">
        <f t="shared" si="0"/>
        <v>36000</v>
      </c>
    </row>
    <row r="25" spans="1:10">
      <c r="A25" s="149">
        <v>2</v>
      </c>
      <c r="B25" s="63" t="s">
        <v>197</v>
      </c>
      <c r="C25" s="59"/>
      <c r="D25" s="154"/>
      <c r="E25" s="147"/>
      <c r="F25" s="148"/>
      <c r="I25" s="103">
        <v>1.2</v>
      </c>
      <c r="J25" s="152">
        <f t="shared" si="0"/>
        <v>0</v>
      </c>
    </row>
    <row r="26" spans="1:10">
      <c r="A26" s="146" t="s">
        <v>7</v>
      </c>
      <c r="B26" s="58" t="s">
        <v>198</v>
      </c>
      <c r="C26" s="59" t="s">
        <v>14</v>
      </c>
      <c r="D26" s="154">
        <v>200</v>
      </c>
      <c r="E26" s="147">
        <f t="shared" si="1"/>
        <v>261.95999999999998</v>
      </c>
      <c r="F26" s="148">
        <f t="shared" si="2"/>
        <v>52391.999999999993</v>
      </c>
      <c r="H26" s="151">
        <v>218.3</v>
      </c>
      <c r="I26" s="103">
        <v>1.2</v>
      </c>
      <c r="J26" s="152">
        <f t="shared" si="0"/>
        <v>261.95999999999998</v>
      </c>
    </row>
    <row r="27" spans="1:10">
      <c r="A27" s="146" t="s">
        <v>8</v>
      </c>
      <c r="B27" s="58" t="s">
        <v>199</v>
      </c>
      <c r="C27" s="59" t="s">
        <v>14</v>
      </c>
      <c r="D27" s="154">
        <v>100</v>
      </c>
      <c r="E27" s="147">
        <f t="shared" si="1"/>
        <v>229.79999999999998</v>
      </c>
      <c r="F27" s="148">
        <f t="shared" si="2"/>
        <v>22980</v>
      </c>
      <c r="H27" s="151">
        <v>191.5</v>
      </c>
      <c r="I27" s="103">
        <v>1.2</v>
      </c>
      <c r="J27" s="152">
        <f t="shared" si="0"/>
        <v>229.79999999999998</v>
      </c>
    </row>
    <row r="28" spans="1:10">
      <c r="A28" s="150">
        <v>3</v>
      </c>
      <c r="B28" s="55" t="s">
        <v>28</v>
      </c>
      <c r="C28" s="59"/>
      <c r="D28" s="154"/>
      <c r="E28" s="147"/>
      <c r="F28" s="148"/>
      <c r="I28" s="103">
        <v>1.2</v>
      </c>
      <c r="J28" s="152">
        <f t="shared" si="0"/>
        <v>0</v>
      </c>
    </row>
    <row r="29" spans="1:10" ht="31.5">
      <c r="A29" s="146" t="s">
        <v>13</v>
      </c>
      <c r="B29" s="58" t="s">
        <v>200</v>
      </c>
      <c r="C29" s="59" t="s">
        <v>46</v>
      </c>
      <c r="D29" s="154">
        <v>1</v>
      </c>
      <c r="E29" s="147">
        <f t="shared" si="1"/>
        <v>12000</v>
      </c>
      <c r="F29" s="148">
        <f t="shared" si="2"/>
        <v>12000</v>
      </c>
      <c r="H29" s="151">
        <v>10000</v>
      </c>
      <c r="I29" s="103">
        <v>1.2</v>
      </c>
      <c r="J29" s="152">
        <f t="shared" si="0"/>
        <v>12000</v>
      </c>
    </row>
    <row r="30" spans="1:10">
      <c r="A30" s="146" t="s">
        <v>201</v>
      </c>
      <c r="B30" s="58" t="s">
        <v>202</v>
      </c>
      <c r="C30" s="59" t="s">
        <v>14</v>
      </c>
      <c r="D30" s="154">
        <v>20</v>
      </c>
      <c r="E30" s="147">
        <f t="shared" si="1"/>
        <v>312</v>
      </c>
      <c r="F30" s="148">
        <f t="shared" si="2"/>
        <v>6240</v>
      </c>
      <c r="H30" s="151">
        <v>260</v>
      </c>
      <c r="I30" s="103">
        <v>1.2</v>
      </c>
      <c r="J30" s="152">
        <f t="shared" si="0"/>
        <v>312</v>
      </c>
    </row>
    <row r="31" spans="1:10">
      <c r="A31" s="146" t="s">
        <v>203</v>
      </c>
      <c r="B31" s="58" t="s">
        <v>204</v>
      </c>
      <c r="C31" s="59" t="s">
        <v>14</v>
      </c>
      <c r="D31" s="154">
        <v>20</v>
      </c>
      <c r="E31" s="147">
        <f t="shared" si="1"/>
        <v>312</v>
      </c>
      <c r="F31" s="148">
        <f t="shared" si="2"/>
        <v>6240</v>
      </c>
      <c r="H31" s="151">
        <v>260</v>
      </c>
      <c r="I31" s="103">
        <v>1.2</v>
      </c>
      <c r="J31" s="152">
        <f t="shared" si="0"/>
        <v>312</v>
      </c>
    </row>
    <row r="32" spans="1:10">
      <c r="A32" s="146"/>
      <c r="B32" s="58"/>
      <c r="C32" s="59"/>
      <c r="D32" s="154"/>
      <c r="E32" s="147"/>
      <c r="F32" s="148"/>
      <c r="J32" s="152"/>
    </row>
    <row r="33" spans="1:10" ht="15.75" customHeight="1">
      <c r="A33" s="219" t="s">
        <v>255</v>
      </c>
      <c r="B33" s="219"/>
      <c r="C33" s="219"/>
      <c r="D33" s="219"/>
      <c r="E33" s="219"/>
      <c r="F33" s="162">
        <f>SUM(F18:F31)</f>
        <v>2393937.6</v>
      </c>
      <c r="I33" s="103">
        <v>1.2</v>
      </c>
      <c r="J33" s="152">
        <f t="shared" si="0"/>
        <v>0</v>
      </c>
    </row>
    <row r="34" spans="1:10">
      <c r="A34" s="219" t="s">
        <v>256</v>
      </c>
      <c r="B34" s="219"/>
      <c r="C34" s="219"/>
      <c r="D34" s="219"/>
      <c r="E34" s="219"/>
      <c r="F34" s="162">
        <f>+F33*0.18</f>
        <v>430908.76799999998</v>
      </c>
      <c r="I34" s="103">
        <v>1.2</v>
      </c>
      <c r="J34" s="152">
        <f t="shared" si="0"/>
        <v>0</v>
      </c>
    </row>
    <row r="35" spans="1:10">
      <c r="A35" s="220" t="s">
        <v>257</v>
      </c>
      <c r="B35" s="221"/>
      <c r="C35" s="221"/>
      <c r="D35" s="221"/>
      <c r="E35" s="222"/>
      <c r="F35" s="162">
        <f>+F33+F34</f>
        <v>2824846.3680000002</v>
      </c>
      <c r="I35" s="103">
        <v>1.2</v>
      </c>
    </row>
    <row r="36" spans="1:10">
      <c r="I36" s="103">
        <v>1.2</v>
      </c>
    </row>
    <row r="37" spans="1:10">
      <c r="A37" s="213" t="s">
        <v>264</v>
      </c>
    </row>
    <row r="38" spans="1:10">
      <c r="A38" s="206" t="s">
        <v>306</v>
      </c>
    </row>
    <row r="39" spans="1:10">
      <c r="A39" s="214"/>
    </row>
    <row r="40" spans="1:10">
      <c r="A40" s="215" t="s">
        <v>265</v>
      </c>
    </row>
    <row r="41" spans="1:10">
      <c r="A41" s="214"/>
    </row>
  </sheetData>
  <mergeCells count="4">
    <mergeCell ref="A14:F14"/>
    <mergeCell ref="A33:E33"/>
    <mergeCell ref="A34:E34"/>
    <mergeCell ref="A35:E3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DQE GNANZOU Annulé</vt:lpstr>
      <vt:lpstr>DQE Actualisé</vt:lpstr>
      <vt:lpstr>Detail</vt:lpstr>
      <vt:lpstr>annulé</vt:lpstr>
      <vt:lpstr>DEVIS OK</vt:lpstr>
      <vt:lpstr>MO</vt:lpstr>
      <vt:lpstr>Variante </vt:lpstr>
      <vt:lpstr>Variante Detail</vt:lpstr>
      <vt:lpstr>annulé!Zone_d_impression</vt:lpstr>
      <vt:lpstr>Detail!Zone_d_impression</vt:lpstr>
      <vt:lpstr>'DEVIS OK'!Zone_d_impression</vt:lpstr>
      <vt:lpstr>'DQE GNANZOU Annulé'!Zone_d_impression</vt:lpstr>
      <vt:lpstr>'Variante Detail'!Zone_d_impression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Commercial ADV2</cp:lastModifiedBy>
  <cp:lastPrinted>2025-08-06T11:38:59Z</cp:lastPrinted>
  <dcterms:created xsi:type="dcterms:W3CDTF">2018-05-28T07:10:45Z</dcterms:created>
  <dcterms:modified xsi:type="dcterms:W3CDTF">2025-08-06T11:43:01Z</dcterms:modified>
</cp:coreProperties>
</file>