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NNEE 2025\DEVIS 2025\SPCI\"/>
    </mc:Choice>
  </mc:AlternateContent>
  <xr:revisionPtr revIDLastSave="0" documentId="13_ncr:1_{E24A0500-9D21-4BC4-ACEB-099C0E7AA77E}" xr6:coauthVersionLast="47" xr6:coauthVersionMax="47" xr10:uidLastSave="{00000000-0000-0000-0000-000000000000}"/>
  <bookViews>
    <workbookView xWindow="-120" yWindow="-120" windowWidth="29040" windowHeight="15840" activeTab="4" xr2:uid="{03D7C056-7F8C-4174-9E68-344DB0B0C61F}"/>
  </bookViews>
  <sheets>
    <sheet name="DQE LOBA Annulé" sheetId="3" r:id="rId1"/>
    <sheet name="Detail Annulé" sheetId="4" r:id="rId2"/>
    <sheet name="Devis ok Annulé" sheetId="5" r:id="rId3"/>
    <sheet name="DQE LOBA ok" sheetId="8" r:id="rId4"/>
    <sheet name="Devis ok" sheetId="9" r:id="rId5"/>
    <sheet name="Remisé (2)" sheetId="7" r:id="rId6"/>
  </sheets>
  <definedNames>
    <definedName name="_xlnm.Print_Area" localSheetId="4">'Devis ok'!$A$1:$F$66</definedName>
    <definedName name="_xlnm.Print_Area" localSheetId="2">'Devis ok Annulé'!$A$1:$F$64</definedName>
    <definedName name="_xlnm.Print_Area" localSheetId="5">'Remisé (2)'!$A$1:$F$64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2" i="9" l="1"/>
  <c r="H72" i="9"/>
  <c r="F69" i="9"/>
  <c r="H59" i="7"/>
  <c r="F62" i="7"/>
  <c r="F65" i="7"/>
  <c r="F60" i="9"/>
  <c r="F59" i="9"/>
  <c r="F58" i="9"/>
  <c r="J51" i="9"/>
  <c r="J49" i="9"/>
  <c r="J48" i="9"/>
  <c r="F48" i="9"/>
  <c r="J47" i="9"/>
  <c r="F47" i="9"/>
  <c r="J41" i="9"/>
  <c r="F41" i="9"/>
  <c r="J40" i="9"/>
  <c r="F40" i="9"/>
  <c r="J39" i="9"/>
  <c r="F39" i="9"/>
  <c r="J38" i="9"/>
  <c r="F38" i="9"/>
  <c r="J37" i="9"/>
  <c r="J36" i="9"/>
  <c r="F36" i="9"/>
  <c r="J35" i="9"/>
  <c r="F35" i="9"/>
  <c r="J34" i="9"/>
  <c r="F34" i="9"/>
  <c r="J33" i="9"/>
  <c r="F33" i="9"/>
  <c r="J32" i="9"/>
  <c r="F32" i="9"/>
  <c r="J31" i="9"/>
  <c r="J30" i="9"/>
  <c r="J29" i="9"/>
  <c r="F29" i="9"/>
  <c r="J28" i="9"/>
  <c r="J27" i="9"/>
  <c r="J26" i="9"/>
  <c r="F26" i="9"/>
  <c r="J25" i="9"/>
  <c r="F25" i="9"/>
  <c r="J24" i="9"/>
  <c r="F24" i="9"/>
  <c r="J23" i="9"/>
  <c r="J22" i="9"/>
  <c r="J21" i="9"/>
  <c r="F21" i="9"/>
  <c r="J20" i="9"/>
  <c r="F20" i="9"/>
  <c r="J19" i="9"/>
  <c r="F19" i="9"/>
  <c r="J18" i="9"/>
  <c r="F18" i="9"/>
  <c r="J17" i="9"/>
  <c r="F17" i="9"/>
  <c r="J16" i="9"/>
  <c r="F16" i="9"/>
  <c r="H66" i="5"/>
  <c r="H48" i="7"/>
  <c r="H47" i="7"/>
  <c r="H41" i="7"/>
  <c r="F68" i="8"/>
  <c r="E54" i="8"/>
  <c r="E55" i="8"/>
  <c r="E53" i="8"/>
  <c r="E53" i="3"/>
  <c r="E52" i="3"/>
  <c r="F61" i="8"/>
  <c r="F60" i="8"/>
  <c r="F59" i="8"/>
  <c r="F58" i="8"/>
  <c r="F57" i="8"/>
  <c r="F55" i="8"/>
  <c r="F54" i="8"/>
  <c r="F53" i="8"/>
  <c r="E52" i="8"/>
  <c r="F52" i="8" s="1"/>
  <c r="F51" i="8"/>
  <c r="F50" i="8"/>
  <c r="F49" i="8"/>
  <c r="F48" i="8"/>
  <c r="F47" i="8"/>
  <c r="F46" i="8"/>
  <c r="E45" i="8"/>
  <c r="F45" i="8" s="1"/>
  <c r="F44" i="8"/>
  <c r="F43" i="8"/>
  <c r="F42" i="8"/>
  <c r="F41" i="8"/>
  <c r="F40" i="8"/>
  <c r="F39" i="8"/>
  <c r="F38" i="8"/>
  <c r="F35" i="8"/>
  <c r="F32" i="8"/>
  <c r="F31" i="8"/>
  <c r="F30" i="8"/>
  <c r="F27" i="8"/>
  <c r="F26" i="8"/>
  <c r="F25" i="8"/>
  <c r="F24" i="8"/>
  <c r="F23" i="8"/>
  <c r="E21" i="8" s="1"/>
  <c r="F21" i="8" s="1"/>
  <c r="F22" i="8"/>
  <c r="F20" i="8"/>
  <c r="F19" i="8"/>
  <c r="F18" i="8"/>
  <c r="F17" i="8"/>
  <c r="E16" i="8" s="1"/>
  <c r="F16" i="8" s="1"/>
  <c r="F62" i="8" s="1"/>
  <c r="E70" i="3" s="1"/>
  <c r="F56" i="9" l="1"/>
  <c r="I62" i="8"/>
  <c r="I63" i="8" s="1"/>
  <c r="F63" i="8"/>
  <c r="F64" i="8"/>
  <c r="I61" i="8" l="1"/>
  <c r="E48" i="7"/>
  <c r="F48" i="7" s="1"/>
  <c r="E47" i="7"/>
  <c r="F47" i="7" s="1"/>
  <c r="E41" i="7"/>
  <c r="J51" i="7"/>
  <c r="J49" i="7"/>
  <c r="J48" i="7"/>
  <c r="J47" i="7"/>
  <c r="J41" i="7"/>
  <c r="F41" i="7"/>
  <c r="J40" i="7"/>
  <c r="F40" i="7"/>
  <c r="J39" i="7"/>
  <c r="F39" i="7"/>
  <c r="J38" i="7"/>
  <c r="F38" i="7"/>
  <c r="J37" i="7"/>
  <c r="J36" i="7"/>
  <c r="F36" i="7"/>
  <c r="J35" i="7"/>
  <c r="F35" i="7"/>
  <c r="J34" i="7"/>
  <c r="F34" i="7"/>
  <c r="J33" i="7"/>
  <c r="F33" i="7"/>
  <c r="J32" i="7"/>
  <c r="F32" i="7"/>
  <c r="J31" i="7"/>
  <c r="J30" i="7"/>
  <c r="J29" i="7"/>
  <c r="F29" i="7"/>
  <c r="J28" i="7"/>
  <c r="J27" i="7"/>
  <c r="J26" i="7"/>
  <c r="F26" i="7"/>
  <c r="J25" i="7"/>
  <c r="F25" i="7"/>
  <c r="J24" i="7"/>
  <c r="F24" i="7"/>
  <c r="J23" i="7"/>
  <c r="J22" i="7"/>
  <c r="J21" i="7"/>
  <c r="F21" i="7"/>
  <c r="J20" i="7"/>
  <c r="F20" i="7"/>
  <c r="J19" i="7"/>
  <c r="F19" i="7"/>
  <c r="J18" i="7"/>
  <c r="F18" i="7"/>
  <c r="J17" i="7"/>
  <c r="F17" i="7"/>
  <c r="J16" i="7"/>
  <c r="F16" i="7"/>
  <c r="F62" i="3"/>
  <c r="E45" i="3"/>
  <c r="E55" i="3"/>
  <c r="E54" i="3"/>
  <c r="F56" i="5"/>
  <c r="F56" i="7" l="1"/>
  <c r="J51" i="5"/>
  <c r="J49" i="5"/>
  <c r="J48" i="5"/>
  <c r="F48" i="5" s="1"/>
  <c r="J47" i="5"/>
  <c r="F47" i="5"/>
  <c r="J41" i="5"/>
  <c r="F41" i="5"/>
  <c r="J40" i="5"/>
  <c r="F40" i="5" s="1"/>
  <c r="J39" i="5"/>
  <c r="F39" i="5"/>
  <c r="J38" i="5"/>
  <c r="F38" i="5" s="1"/>
  <c r="J37" i="5"/>
  <c r="J36" i="5"/>
  <c r="F36" i="5"/>
  <c r="J35" i="5"/>
  <c r="F35" i="5"/>
  <c r="J34" i="5"/>
  <c r="F34" i="5" s="1"/>
  <c r="J33" i="5"/>
  <c r="F33" i="5" s="1"/>
  <c r="J32" i="5"/>
  <c r="F32" i="5"/>
  <c r="J31" i="5"/>
  <c r="J30" i="5"/>
  <c r="J29" i="5"/>
  <c r="F29" i="5" s="1"/>
  <c r="J28" i="5"/>
  <c r="J27" i="5"/>
  <c r="J26" i="5"/>
  <c r="F26" i="5" s="1"/>
  <c r="J25" i="5"/>
  <c r="F25" i="5" s="1"/>
  <c r="J24" i="5"/>
  <c r="F24" i="5"/>
  <c r="J23" i="5"/>
  <c r="J22" i="5"/>
  <c r="J21" i="5"/>
  <c r="F21" i="5" s="1"/>
  <c r="J20" i="5"/>
  <c r="F20" i="5"/>
  <c r="J19" i="5"/>
  <c r="F19" i="5"/>
  <c r="J18" i="5"/>
  <c r="F18" i="5" s="1"/>
  <c r="J17" i="5"/>
  <c r="F16" i="5"/>
  <c r="J16" i="5"/>
  <c r="E51" i="4"/>
  <c r="F51" i="4" s="1"/>
  <c r="E19" i="4"/>
  <c r="F19" i="4" s="1"/>
  <c r="J17" i="4"/>
  <c r="E17" i="4" s="1"/>
  <c r="F17" i="4" s="1"/>
  <c r="J18" i="4"/>
  <c r="E18" i="4" s="1"/>
  <c r="F18" i="4" s="1"/>
  <c r="J19" i="4"/>
  <c r="J20" i="4"/>
  <c r="E20" i="4" s="1"/>
  <c r="F20" i="4" s="1"/>
  <c r="J21" i="4"/>
  <c r="J22" i="4"/>
  <c r="E22" i="4" s="1"/>
  <c r="F22" i="4" s="1"/>
  <c r="J23" i="4"/>
  <c r="E23" i="4" s="1"/>
  <c r="F23" i="4" s="1"/>
  <c r="J24" i="4"/>
  <c r="E24" i="4" s="1"/>
  <c r="F24" i="4" s="1"/>
  <c r="J25" i="4"/>
  <c r="E25" i="4" s="1"/>
  <c r="F25" i="4" s="1"/>
  <c r="J26" i="4"/>
  <c r="E26" i="4" s="1"/>
  <c r="F26" i="4" s="1"/>
  <c r="J27" i="4"/>
  <c r="E27" i="4" s="1"/>
  <c r="F27" i="4" s="1"/>
  <c r="J28" i="4"/>
  <c r="J29" i="4"/>
  <c r="J30" i="4"/>
  <c r="E30" i="4" s="1"/>
  <c r="F30" i="4" s="1"/>
  <c r="J31" i="4"/>
  <c r="E31" i="4" s="1"/>
  <c r="F31" i="4" s="1"/>
  <c r="J32" i="4"/>
  <c r="E32" i="4" s="1"/>
  <c r="F32" i="4" s="1"/>
  <c r="J33" i="4"/>
  <c r="J34" i="4"/>
  <c r="J35" i="4"/>
  <c r="E35" i="4" s="1"/>
  <c r="F35" i="4" s="1"/>
  <c r="J36" i="4"/>
  <c r="J37" i="4"/>
  <c r="J38" i="4"/>
  <c r="E38" i="4" s="1"/>
  <c r="F38" i="4" s="1"/>
  <c r="J39" i="4"/>
  <c r="E39" i="4" s="1"/>
  <c r="F39" i="4" s="1"/>
  <c r="J40" i="4"/>
  <c r="E40" i="4" s="1"/>
  <c r="F40" i="4" s="1"/>
  <c r="J41" i="4"/>
  <c r="E41" i="4" s="1"/>
  <c r="F41" i="4" s="1"/>
  <c r="J42" i="4"/>
  <c r="E42" i="4" s="1"/>
  <c r="F42" i="4" s="1"/>
  <c r="J43" i="4"/>
  <c r="E43" i="4" s="1"/>
  <c r="F43" i="4" s="1"/>
  <c r="J44" i="4"/>
  <c r="E44" i="4" s="1"/>
  <c r="F44" i="4" s="1"/>
  <c r="J45" i="4"/>
  <c r="E45" i="4" s="1"/>
  <c r="J46" i="4"/>
  <c r="E46" i="4" s="1"/>
  <c r="F46" i="4" s="1"/>
  <c r="J47" i="4"/>
  <c r="E47" i="4" s="1"/>
  <c r="F47" i="4" s="1"/>
  <c r="F45" i="4" s="1"/>
  <c r="J48" i="4"/>
  <c r="E48" i="4" s="1"/>
  <c r="F48" i="4" s="1"/>
  <c r="J49" i="4"/>
  <c r="E49" i="4" s="1"/>
  <c r="F49" i="4" s="1"/>
  <c r="J50" i="4"/>
  <c r="E50" i="4" s="1"/>
  <c r="F50" i="4" s="1"/>
  <c r="J51" i="4"/>
  <c r="J52" i="4"/>
  <c r="E52" i="4" s="1"/>
  <c r="F52" i="4" s="1"/>
  <c r="J53" i="4"/>
  <c r="E53" i="4" s="1"/>
  <c r="F53" i="4" s="1"/>
  <c r="J54" i="4"/>
  <c r="E54" i="4" s="1"/>
  <c r="F54" i="4" s="1"/>
  <c r="J55" i="4"/>
  <c r="E55" i="4" s="1"/>
  <c r="F55" i="4" s="1"/>
  <c r="J56" i="4"/>
  <c r="J57" i="4"/>
  <c r="J16" i="4"/>
  <c r="F57" i="7" l="1"/>
  <c r="F58" i="7" s="1"/>
  <c r="F17" i="5"/>
  <c r="E21" i="4"/>
  <c r="E16" i="4"/>
  <c r="F16" i="4" s="1"/>
  <c r="F63" i="4" s="1"/>
  <c r="F21" i="4"/>
  <c r="F54" i="3"/>
  <c r="F55" i="3"/>
  <c r="F53" i="3"/>
  <c r="F52" i="3"/>
  <c r="F43" i="3"/>
  <c r="F44" i="3"/>
  <c r="F47" i="3"/>
  <c r="F48" i="3"/>
  <c r="F49" i="3"/>
  <c r="F50" i="3"/>
  <c r="F51" i="3"/>
  <c r="F46" i="3"/>
  <c r="F57" i="5" l="1"/>
  <c r="F58" i="5" s="1"/>
  <c r="F64" i="4"/>
  <c r="F65" i="4" s="1"/>
  <c r="I63" i="4"/>
  <c r="F45" i="3"/>
  <c r="I64" i="4" l="1"/>
  <c r="I61" i="4"/>
  <c r="F23" i="3"/>
  <c r="F22" i="3"/>
  <c r="F18" i="3"/>
  <c r="F19" i="3"/>
  <c r="F20" i="3"/>
  <c r="F17" i="3"/>
  <c r="F42" i="3"/>
  <c r="F41" i="3"/>
  <c r="F40" i="3"/>
  <c r="F39" i="3"/>
  <c r="F38" i="3"/>
  <c r="F35" i="3"/>
  <c r="F32" i="3"/>
  <c r="F31" i="3"/>
  <c r="F30" i="3"/>
  <c r="F27" i="3"/>
  <c r="F26" i="3"/>
  <c r="F25" i="3"/>
  <c r="F24" i="3"/>
  <c r="F57" i="3"/>
  <c r="F60" i="3"/>
  <c r="F61" i="3"/>
  <c r="F59" i="3"/>
  <c r="F58" i="3"/>
  <c r="E16" i="3" l="1"/>
  <c r="F16" i="3" s="1"/>
  <c r="E21" i="3"/>
  <c r="F21" i="3" s="1"/>
  <c r="F68" i="3" l="1"/>
  <c r="F63" i="3"/>
  <c r="F64" i="3" s="1"/>
  <c r="I62" i="3"/>
  <c r="I63" i="3" l="1"/>
  <c r="I61" i="3"/>
</calcChain>
</file>

<file path=xl/sharedStrings.xml><?xml version="1.0" encoding="utf-8"?>
<sst xmlns="http://schemas.openxmlformats.org/spreadsheetml/2006/main" count="636" uniqueCount="90">
  <si>
    <t>N°</t>
  </si>
  <si>
    <t>U</t>
  </si>
  <si>
    <t>QTÉ</t>
  </si>
  <si>
    <t>PU</t>
  </si>
  <si>
    <t>MONTANT</t>
  </si>
  <si>
    <t>u</t>
  </si>
  <si>
    <t>DEVIS N°</t>
  </si>
  <si>
    <t xml:space="preserve">OBJET: </t>
  </si>
  <si>
    <t xml:space="preserve">SITE : </t>
  </si>
  <si>
    <t>DÉSIGNATIONS DES OUVRAGES</t>
  </si>
  <si>
    <t>CONDITIONS COMMERCIALES</t>
  </si>
  <si>
    <t xml:space="preserve">Validité de l'offre : </t>
  </si>
  <si>
    <t>Nombre de technicien</t>
  </si>
  <si>
    <t xml:space="preserve">Délai d'exécution des travaux : </t>
  </si>
  <si>
    <t>J</t>
  </si>
  <si>
    <r>
      <rPr>
        <b/>
        <sz val="12"/>
        <color theme="1"/>
        <rFont val="Garamond"/>
        <family val="1"/>
      </rPr>
      <t>Règlement :</t>
    </r>
    <r>
      <rPr>
        <sz val="12"/>
        <color theme="1"/>
        <rFont val="Garamond"/>
        <family val="1"/>
      </rPr>
      <t xml:space="preserve"> selon nos termes</t>
    </r>
  </si>
  <si>
    <t>TVA 18%</t>
  </si>
  <si>
    <t>TOTAL TTC</t>
  </si>
  <si>
    <t>Arrêté le présent devis à la somme de :</t>
  </si>
  <si>
    <t>SERVICE COMMERCIAL</t>
  </si>
  <si>
    <t>REMISE AUX NORMES DES MISES A LA TERRE DES BACS DE AOT</t>
  </si>
  <si>
    <t>ml</t>
  </si>
  <si>
    <t>Remise aux normes des résistances des terres et des puits de terre du bac R01</t>
  </si>
  <si>
    <t>Tranchée du béton pour le passage du cuivre à 10 cm de profondeur</t>
  </si>
  <si>
    <t>Fourniture de piquet de terre en cuivre 2 m</t>
  </si>
  <si>
    <t>Fourniture de cuivre nu diamètre 35</t>
  </si>
  <si>
    <t>Fourniture de tube IRO diamètre 16</t>
  </si>
  <si>
    <t>Fourniture de jeu de barre perforé 60x5 mm longueur 50 cm</t>
  </si>
  <si>
    <t>Remise aux normes des résistances des terres et des puits de terre du bac R02</t>
  </si>
  <si>
    <t>Remise aux normes des résistances des terres et des puits de terre du bac R03</t>
  </si>
  <si>
    <t>Remise aux normes des résistances des terres et des puits de terre du bac R04</t>
  </si>
  <si>
    <t>Fourniture de cuivre nu diamètre 35 pour la mise à la terre du coffret inverseur GE</t>
  </si>
  <si>
    <t>Démolition et reprise des 03 puits de terre :
- Dimension puit  55 x 55 cm
- Couvercle 40 x 40 cm</t>
  </si>
  <si>
    <t>A-1</t>
  </si>
  <si>
    <t>A-1-1</t>
  </si>
  <si>
    <t>A-1-2</t>
  </si>
  <si>
    <t>A-1-3</t>
  </si>
  <si>
    <t>A-1-4</t>
  </si>
  <si>
    <t>A-1-5</t>
  </si>
  <si>
    <t>A-1-6</t>
  </si>
  <si>
    <t>A-2</t>
  </si>
  <si>
    <t>A-2-1</t>
  </si>
  <si>
    <t>A-2-2</t>
  </si>
  <si>
    <t>A-2-3</t>
  </si>
  <si>
    <t>A-3</t>
  </si>
  <si>
    <t>A-3-1</t>
  </si>
  <si>
    <t>A-4</t>
  </si>
  <si>
    <t>A-4-1</t>
  </si>
  <si>
    <t>A-4-2</t>
  </si>
  <si>
    <t>A-4-3</t>
  </si>
  <si>
    <t>A-4-4</t>
  </si>
  <si>
    <t>A-4-5</t>
  </si>
  <si>
    <t>A-5</t>
  </si>
  <si>
    <t>Accessoires de pose</t>
  </si>
  <si>
    <t>Mains d'oeuvres y/c toutes assujetties</t>
  </si>
  <si>
    <t>Réalisation du schéma de mise à la terre des bacs</t>
  </si>
  <si>
    <t>Mesures des terres des bacs et au poste de chargement, certifié par un organisme agréé</t>
  </si>
  <si>
    <t>Inscription des mesures des terres sur les bacs</t>
  </si>
  <si>
    <t xml:space="preserve">Démolition de puits de terre 0,55X0,55m </t>
  </si>
  <si>
    <t xml:space="preserve">Fouille de retrait de l'ancien piquet de terre </t>
  </si>
  <si>
    <t xml:space="preserve">Réalisation d'un nouveau regard en lieu et place de l'ancien </t>
  </si>
  <si>
    <t xml:space="preserve">Transport du materiel de construction sur site </t>
  </si>
  <si>
    <t>Ens</t>
  </si>
  <si>
    <t xml:space="preserve">Ouverture et fermeture de tranchée sur béton </t>
  </si>
  <si>
    <t>A-6</t>
  </si>
  <si>
    <t>A-7</t>
  </si>
  <si>
    <t>A-8</t>
  </si>
  <si>
    <t>A-9</t>
  </si>
  <si>
    <t>A-10</t>
  </si>
  <si>
    <t>Marteau piqueur certifié et rallonge + disque diamant</t>
  </si>
  <si>
    <t xml:space="preserve">Cosse à sertir 50mm² </t>
  </si>
  <si>
    <t>Cosse CT 95mm²</t>
  </si>
  <si>
    <t xml:space="preserve">Collier embase </t>
  </si>
  <si>
    <t>Cheville + vis N°8</t>
  </si>
  <si>
    <t xml:space="preserve">Bombe galva </t>
  </si>
  <si>
    <t>Accessoires divers de pose</t>
  </si>
  <si>
    <t>DEPOT AOT VRIDI</t>
  </si>
  <si>
    <t>Date : 14/11/2025</t>
  </si>
  <si>
    <t>SCANTECH</t>
  </si>
  <si>
    <t>TOTAL HT</t>
  </si>
  <si>
    <r>
      <rPr>
        <b/>
        <sz val="12"/>
        <color theme="1"/>
        <rFont val="Garamond"/>
        <family val="1"/>
      </rPr>
      <t>Date :</t>
    </r>
    <r>
      <rPr>
        <sz val="12"/>
        <color theme="1"/>
        <rFont val="Garamond"/>
        <family val="1"/>
      </rPr>
      <t xml:space="preserve"> 14/11/2025</t>
    </r>
  </si>
  <si>
    <r>
      <rPr>
        <b/>
        <sz val="12"/>
        <color theme="1"/>
        <rFont val="Garamond"/>
        <family val="1"/>
      </rPr>
      <t>Conditions de règlement :</t>
    </r>
    <r>
      <rPr>
        <sz val="12"/>
        <color theme="1"/>
        <rFont val="Garamond"/>
        <family val="1"/>
      </rPr>
      <t xml:space="preserve"> Selon nos termes</t>
    </r>
  </si>
  <si>
    <r>
      <t xml:space="preserve">Délai d'exécution des travaux : </t>
    </r>
    <r>
      <rPr>
        <sz val="12"/>
        <rFont val="Garamond"/>
        <family val="1"/>
      </rPr>
      <t>10 Jours</t>
    </r>
  </si>
  <si>
    <r>
      <t>Validité de l'offre :</t>
    </r>
    <r>
      <rPr>
        <sz val="12"/>
        <rFont val="Garamond"/>
        <family val="1"/>
      </rPr>
      <t xml:space="preserve"> 01 Mois</t>
    </r>
  </si>
  <si>
    <t>Sept millions trois cent cinquante-huit mille deux cent quatre-vingt-dix-neuf Francs CFA</t>
  </si>
  <si>
    <t>Suite 1/1 du devis 0939/2025</t>
  </si>
  <si>
    <t>DEVIS N°0939/2025</t>
  </si>
  <si>
    <t>REMISE EXCEPTIONNELLE</t>
  </si>
  <si>
    <t>TOTAL HT NET</t>
  </si>
  <si>
    <t>Six millions sept cent vingt-six mille Francs CFA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</si>
</sst>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.00\ _F_-;\-* #,##0.00\ _F_-;_-* &quot;-&quot;??\ _F_-;_-@_-"/>
    <numFmt numFmtId="167" formatCode="_-* #,##0.00_-;\-* #,##0.00_-;_-* &quot;-&quot;_-;_-@_-"/>
    <numFmt numFmtId="168" formatCode="_-* #,##0\ _€_-;\-* #,##0\ _€_-;_-* &quot;-&quot;\ _€_-;_-@_-"/>
    <numFmt numFmtId="169" formatCode="0.000"/>
    <numFmt numFmtId="170" formatCode="_-* #,##0_-;\-* #,##0_-;_-* &quot;-&quot;??_-;_-@_-"/>
    <numFmt numFmtId="171" formatCode="_-* #,##0.000_-;\-* #,##0.000_-;_-* &quot;-&quot;??_-;_-@_-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Garamond"/>
      <family val="1"/>
    </font>
    <font>
      <b/>
      <sz val="12"/>
      <name val="Garamond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b/>
      <sz val="12"/>
      <color rgb="FFFF0000"/>
      <name val="Garamond"/>
      <family val="1"/>
    </font>
    <font>
      <u/>
      <sz val="12"/>
      <color theme="1"/>
      <name val="Garamond"/>
      <family val="1"/>
    </font>
    <font>
      <b/>
      <u/>
      <sz val="12"/>
      <color theme="1"/>
      <name val="Garamond"/>
      <family val="1"/>
    </font>
    <font>
      <sz val="12"/>
      <color rgb="FFFF0000"/>
      <name val="Garamond"/>
      <family val="1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name val="Times New Roman"/>
      <family val="1"/>
    </font>
    <font>
      <i/>
      <u/>
      <sz val="12"/>
      <color theme="1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9">
    <xf numFmtId="0" fontId="0" fillId="0" borderId="0"/>
    <xf numFmtId="0" fontId="1" fillId="0" borderId="0">
      <protection locked="0"/>
    </xf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2" fillId="0" borderId="0">
      <protection locked="0"/>
    </xf>
    <xf numFmtId="0" fontId="12" fillId="0" borderId="0">
      <protection locked="0"/>
    </xf>
    <xf numFmtId="166" fontId="1" fillId="0" borderId="0">
      <protection locked="0"/>
    </xf>
    <xf numFmtId="0" fontId="1" fillId="0" borderId="0"/>
    <xf numFmtId="0" fontId="1" fillId="0" borderId="0"/>
    <xf numFmtId="43" fontId="12" fillId="0" borderId="0">
      <protection locked="0"/>
    </xf>
    <xf numFmtId="0" fontId="19" fillId="4" borderId="0" applyNumberFormat="0" applyBorder="0" applyAlignment="0" applyProtection="0"/>
    <xf numFmtId="0" fontId="22" fillId="7" borderId="6" applyNumberFormat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3" fillId="0" borderId="0"/>
    <xf numFmtId="0" fontId="23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0" fillId="8" borderId="0" applyNumberFormat="0" applyBorder="0" applyAlignment="0" applyProtection="0"/>
    <xf numFmtId="0" fontId="1" fillId="0" borderId="0"/>
    <xf numFmtId="0" fontId="1" fillId="0" borderId="0"/>
    <xf numFmtId="0" fontId="24" fillId="0" borderId="0"/>
    <xf numFmtId="0" fontId="2" fillId="0" borderId="0"/>
    <xf numFmtId="0" fontId="21" fillId="6" borderId="10" applyNumberFormat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41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70">
    <xf numFmtId="0" fontId="0" fillId="0" borderId="0" xfId="0"/>
    <xf numFmtId="0" fontId="3" fillId="0" borderId="0" xfId="0" applyFont="1" applyAlignment="1">
      <alignment vertical="center"/>
    </xf>
    <xf numFmtId="41" fontId="3" fillId="0" borderId="0" xfId="3" applyFont="1" applyFill="1" applyAlignment="1">
      <alignment vertical="center"/>
    </xf>
    <xf numFmtId="41" fontId="3" fillId="0" borderId="0" xfId="3" applyFont="1" applyFill="1"/>
    <xf numFmtId="0" fontId="3" fillId="0" borderId="0" xfId="1" applyFo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vertical="top"/>
    </xf>
    <xf numFmtId="41" fontId="3" fillId="0" borderId="0" xfId="3" applyFont="1" applyAlignment="1">
      <alignment vertical="center"/>
    </xf>
    <xf numFmtId="41" fontId="5" fillId="0" borderId="0" xfId="3" applyFont="1" applyFill="1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41" fontId="5" fillId="0" borderId="0" xfId="3" applyFont="1" applyFill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</xf>
    <xf numFmtId="41" fontId="4" fillId="0" borderId="1" xfId="3" applyFont="1" applyFill="1" applyBorder="1" applyAlignment="1">
      <alignment horizontal="center" vertical="center"/>
    </xf>
    <xf numFmtId="41" fontId="6" fillId="0" borderId="0" xfId="3" applyFont="1" applyFill="1"/>
    <xf numFmtId="0" fontId="6" fillId="0" borderId="0" xfId="0" applyFont="1"/>
    <xf numFmtId="0" fontId="4" fillId="0" borderId="0" xfId="1" applyFont="1" applyProtection="1"/>
    <xf numFmtId="0" fontId="3" fillId="0" borderId="1" xfId="1" applyFont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left" vertical="center" wrapText="1"/>
    </xf>
    <xf numFmtId="41" fontId="3" fillId="0" borderId="1" xfId="3" applyFont="1" applyFill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left" vertical="center" wrapText="1"/>
    </xf>
    <xf numFmtId="164" fontId="3" fillId="0" borderId="1" xfId="5" applyFont="1" applyFill="1" applyBorder="1" applyAlignment="1">
      <alignment horizontal="center" vertical="center"/>
    </xf>
    <xf numFmtId="41" fontId="3" fillId="0" borderId="1" xfId="3" applyFont="1" applyFill="1" applyBorder="1" applyAlignment="1">
      <alignment horizontal="left" vertical="center" wrapText="1"/>
    </xf>
    <xf numFmtId="0" fontId="3" fillId="0" borderId="0" xfId="0" applyFont="1"/>
    <xf numFmtId="165" fontId="3" fillId="0" borderId="0" xfId="2" applyNumberFormat="1" applyFont="1" applyFill="1"/>
    <xf numFmtId="0" fontId="5" fillId="0" borderId="1" xfId="1" applyFont="1" applyBorder="1" applyAlignment="1" applyProtection="1">
      <alignment horizontal="center" vertical="center" wrapText="1"/>
    </xf>
    <xf numFmtId="0" fontId="7" fillId="0" borderId="1" xfId="4" applyFont="1" applyBorder="1" applyAlignment="1">
      <alignment horizontal="center" vertical="center"/>
    </xf>
    <xf numFmtId="0" fontId="7" fillId="0" borderId="1" xfId="1" applyFont="1" applyBorder="1" applyAlignment="1" applyProtection="1">
      <alignment horizontal="center" vertical="center" wrapText="1"/>
    </xf>
    <xf numFmtId="41" fontId="7" fillId="0" borderId="1" xfId="3" applyFont="1" applyFill="1" applyBorder="1" applyAlignment="1">
      <alignment horizontal="left" vertical="center" wrapText="1"/>
    </xf>
    <xf numFmtId="41" fontId="7" fillId="0" borderId="0" xfId="3" applyFont="1" applyFill="1"/>
    <xf numFmtId="0" fontId="7" fillId="0" borderId="0" xfId="0" applyFont="1"/>
    <xf numFmtId="165" fontId="7" fillId="0" borderId="0" xfId="2" applyNumberFormat="1" applyFont="1" applyFill="1"/>
    <xf numFmtId="0" fontId="7" fillId="0" borderId="0" xfId="1" applyFont="1" applyProtection="1"/>
    <xf numFmtId="41" fontId="4" fillId="3" borderId="1" xfId="3" applyFont="1" applyFill="1" applyBorder="1" applyAlignment="1">
      <alignment vertical="center"/>
    </xf>
    <xf numFmtId="41" fontId="3" fillId="3" borderId="1" xfId="3" applyFont="1" applyFill="1" applyBorder="1"/>
    <xf numFmtId="41" fontId="5" fillId="0" borderId="0" xfId="3" applyFont="1"/>
    <xf numFmtId="0" fontId="8" fillId="0" borderId="0" xfId="0" applyFont="1"/>
    <xf numFmtId="0" fontId="9" fillId="0" borderId="0" xfId="0" applyFont="1"/>
    <xf numFmtId="0" fontId="3" fillId="0" borderId="0" xfId="1" applyFont="1" applyAlignment="1" applyProtection="1">
      <alignment vertical="center"/>
    </xf>
    <xf numFmtId="41" fontId="3" fillId="0" borderId="0" xfId="3" applyFont="1"/>
    <xf numFmtId="41" fontId="5" fillId="0" borderId="0" xfId="3" applyFont="1" applyAlignment="1">
      <alignment vertical="center"/>
    </xf>
    <xf numFmtId="41" fontId="5" fillId="0" borderId="0" xfId="3" applyFont="1" applyAlignment="1">
      <alignment horizontal="center" vertical="center"/>
    </xf>
    <xf numFmtId="41" fontId="4" fillId="0" borderId="1" xfId="3" applyFont="1" applyBorder="1" applyAlignment="1" applyProtection="1">
      <alignment horizontal="center" vertical="center" wrapText="1"/>
    </xf>
    <xf numFmtId="41" fontId="3" fillId="0" borderId="1" xfId="3" applyFont="1" applyBorder="1" applyAlignment="1" applyProtection="1">
      <alignment horizontal="center" vertical="center" wrapText="1"/>
    </xf>
    <xf numFmtId="41" fontId="3" fillId="0" borderId="0" xfId="3" applyFont="1" applyProtection="1"/>
    <xf numFmtId="0" fontId="4" fillId="0" borderId="4" xfId="1" applyFont="1" applyBorder="1" applyAlignment="1" applyProtection="1">
      <alignment horizontal="center" vertical="center"/>
    </xf>
    <xf numFmtId="0" fontId="3" fillId="0" borderId="2" xfId="1" applyFont="1" applyBorder="1" applyAlignment="1" applyProtection="1">
      <alignment horizontal="center" vertical="center"/>
    </xf>
    <xf numFmtId="41" fontId="4" fillId="0" borderId="2" xfId="3" applyFont="1" applyFill="1" applyBorder="1" applyAlignment="1">
      <alignment vertical="center"/>
    </xf>
    <xf numFmtId="41" fontId="4" fillId="0" borderId="2" xfId="3" applyFont="1" applyBorder="1" applyAlignment="1" applyProtection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1" xfId="1" applyFont="1" applyBorder="1" applyAlignment="1" applyProtection="1">
      <alignment horizontal="left" vertical="center"/>
    </xf>
    <xf numFmtId="0" fontId="3" fillId="0" borderId="2" xfId="1" applyFont="1" applyBorder="1" applyAlignment="1" applyProtection="1">
      <alignment horizontal="left" vertical="center" wrapText="1"/>
    </xf>
    <xf numFmtId="0" fontId="3" fillId="0" borderId="1" xfId="1" applyFont="1" applyBorder="1" applyAlignment="1" applyProtection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0" xfId="1" applyFont="1" applyAlignment="1" applyProtection="1">
      <alignment horizontal="left" vertical="center"/>
    </xf>
    <xf numFmtId="167" fontId="3" fillId="0" borderId="2" xfId="3" applyNumberFormat="1" applyFont="1" applyBorder="1" applyAlignment="1" applyProtection="1">
      <alignment vertical="center"/>
    </xf>
    <xf numFmtId="167" fontId="3" fillId="0" borderId="0" xfId="3" applyNumberFormat="1" applyFont="1" applyFill="1" applyAlignment="1">
      <alignment vertical="center"/>
    </xf>
    <xf numFmtId="167" fontId="3" fillId="0" borderId="0" xfId="3" applyNumberFormat="1" applyFont="1" applyAlignment="1">
      <alignment vertical="center" wrapText="1"/>
    </xf>
    <xf numFmtId="167" fontId="5" fillId="0" borderId="0" xfId="3" applyNumberFormat="1" applyFont="1" applyAlignment="1">
      <alignment vertical="center"/>
    </xf>
    <xf numFmtId="167" fontId="5" fillId="0" borderId="0" xfId="3" applyNumberFormat="1" applyFont="1" applyAlignment="1">
      <alignment horizontal="center" vertical="center"/>
    </xf>
    <xf numFmtId="167" fontId="4" fillId="0" borderId="1" xfId="3" applyNumberFormat="1" applyFont="1" applyBorder="1" applyAlignment="1" applyProtection="1">
      <alignment horizontal="center" vertical="center"/>
    </xf>
    <xf numFmtId="167" fontId="3" fillId="0" borderId="1" xfId="3" applyNumberFormat="1" applyFont="1" applyBorder="1" applyAlignment="1" applyProtection="1">
      <alignment horizontal="center" vertical="center"/>
    </xf>
    <xf numFmtId="167" fontId="3" fillId="2" borderId="1" xfId="3" applyNumberFormat="1" applyFont="1" applyFill="1" applyBorder="1" applyAlignment="1" applyProtection="1">
      <alignment horizontal="center" vertical="center"/>
    </xf>
    <xf numFmtId="167" fontId="3" fillId="0" borderId="1" xfId="3" applyNumberFormat="1" applyFont="1" applyFill="1" applyBorder="1" applyAlignment="1">
      <alignment horizontal="center" vertical="center"/>
    </xf>
    <xf numFmtId="167" fontId="3" fillId="0" borderId="1" xfId="3" applyNumberFormat="1" applyFont="1" applyFill="1" applyBorder="1" applyAlignment="1">
      <alignment horizontal="center" vertical="center" wrapText="1"/>
    </xf>
    <xf numFmtId="167" fontId="7" fillId="0" borderId="1" xfId="3" applyNumberFormat="1" applyFont="1" applyFill="1" applyBorder="1" applyAlignment="1">
      <alignment horizontal="center" vertical="center" wrapText="1"/>
    </xf>
    <xf numFmtId="167" fontId="5" fillId="0" borderId="0" xfId="3" applyNumberFormat="1" applyFont="1"/>
    <xf numFmtId="167" fontId="3" fillId="0" borderId="0" xfId="3" applyNumberFormat="1" applyFont="1" applyFill="1"/>
    <xf numFmtId="0" fontId="3" fillId="0" borderId="3" xfId="1" applyFont="1" applyBorder="1" applyAlignment="1" applyProtection="1">
      <alignment horizontal="left" vertical="center"/>
    </xf>
    <xf numFmtId="0" fontId="3" fillId="0" borderId="4" xfId="1" applyFont="1" applyBorder="1" applyAlignment="1" applyProtection="1">
      <alignment horizontal="center" vertical="center"/>
    </xf>
    <xf numFmtId="167" fontId="3" fillId="0" borderId="4" xfId="3" applyNumberFormat="1" applyFont="1" applyBorder="1" applyAlignment="1" applyProtection="1">
      <alignment horizontal="center" vertical="center"/>
    </xf>
    <xf numFmtId="41" fontId="4" fillId="0" borderId="4" xfId="3" applyFont="1" applyFill="1" applyBorder="1" applyAlignment="1">
      <alignment horizontal="center" vertical="center"/>
    </xf>
    <xf numFmtId="41" fontId="4" fillId="0" borderId="5" xfId="3" applyFont="1" applyBorder="1" applyAlignment="1" applyProtection="1">
      <alignment horizontal="center" vertical="center" wrapText="1"/>
    </xf>
    <xf numFmtId="167" fontId="4" fillId="0" borderId="4" xfId="3" applyNumberFormat="1" applyFont="1" applyBorder="1" applyAlignment="1" applyProtection="1">
      <alignment horizontal="center" vertical="center"/>
    </xf>
    <xf numFmtId="0" fontId="10" fillId="0" borderId="2" xfId="1" applyFont="1" applyBorder="1" applyAlignment="1" applyProtection="1">
      <alignment horizontal="left" vertical="center" wrapText="1"/>
    </xf>
    <xf numFmtId="167" fontId="10" fillId="0" borderId="2" xfId="3" applyNumberFormat="1" applyFont="1" applyBorder="1" applyAlignment="1" applyProtection="1">
      <alignment vertical="center"/>
    </xf>
    <xf numFmtId="0" fontId="10" fillId="0" borderId="1" xfId="1" applyFont="1" applyBorder="1" applyAlignment="1" applyProtection="1">
      <alignment horizontal="center" vertical="center"/>
    </xf>
    <xf numFmtId="41" fontId="10" fillId="0" borderId="2" xfId="3" applyFont="1" applyFill="1" applyBorder="1" applyAlignment="1">
      <alignment vertical="center"/>
    </xf>
    <xf numFmtId="41" fontId="10" fillId="0" borderId="2" xfId="3" applyFont="1" applyBorder="1" applyAlignment="1" applyProtection="1">
      <alignment vertical="center" wrapText="1"/>
    </xf>
    <xf numFmtId="41" fontId="10" fillId="0" borderId="0" xfId="3" applyFont="1" applyFill="1"/>
    <xf numFmtId="0" fontId="10" fillId="0" borderId="0" xfId="0" applyFont="1"/>
    <xf numFmtId="0" fontId="10" fillId="0" borderId="0" xfId="1" applyFont="1" applyProtection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0" fillId="0" borderId="2" xfId="1" applyFont="1" applyBorder="1" applyAlignment="1" applyProtection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1" applyFont="1" applyAlignment="1" applyProtection="1">
      <alignment horizontal="center"/>
    </xf>
    <xf numFmtId="41" fontId="5" fillId="0" borderId="1" xfId="46" applyFont="1" applyFill="1" applyBorder="1" applyAlignment="1" applyProtection="1">
      <alignment horizontal="right" vertical="center"/>
    </xf>
    <xf numFmtId="10" fontId="3" fillId="0" borderId="0" xfId="48" applyNumberFormat="1" applyFont="1" applyFill="1"/>
    <xf numFmtId="170" fontId="3" fillId="0" borderId="0" xfId="2" applyNumberFormat="1" applyFont="1" applyAlignment="1" applyProtection="1">
      <alignment vertical="center"/>
    </xf>
    <xf numFmtId="170" fontId="5" fillId="0" borderId="0" xfId="2" applyNumberFormat="1" applyFont="1" applyAlignment="1">
      <alignment vertical="center"/>
    </xf>
    <xf numFmtId="170" fontId="10" fillId="0" borderId="0" xfId="2" applyNumberFormat="1" applyFont="1" applyAlignment="1">
      <alignment vertical="center"/>
    </xf>
    <xf numFmtId="170" fontId="3" fillId="0" borderId="0" xfId="2" applyNumberFormat="1" applyFont="1" applyAlignment="1">
      <alignment vertical="center"/>
    </xf>
    <xf numFmtId="0" fontId="3" fillId="0" borderId="0" xfId="1" applyFont="1" applyAlignment="1" applyProtection="1">
      <alignment horizontal="center" vertical="center"/>
    </xf>
    <xf numFmtId="165" fontId="3" fillId="0" borderId="0" xfId="2" applyNumberFormat="1" applyFont="1" applyFill="1" applyAlignment="1">
      <alignment horizontal="center" vertical="center"/>
    </xf>
    <xf numFmtId="10" fontId="3" fillId="0" borderId="0" xfId="48" applyNumberFormat="1" applyFont="1" applyFill="1" applyAlignment="1">
      <alignment horizontal="center" vertical="center"/>
    </xf>
    <xf numFmtId="165" fontId="10" fillId="0" borderId="0" xfId="2" applyNumberFormat="1" applyFont="1" applyFill="1" applyAlignment="1">
      <alignment horizontal="center" vertical="center"/>
    </xf>
    <xf numFmtId="170" fontId="3" fillId="0" borderId="0" xfId="1" applyNumberFormat="1" applyFont="1" applyAlignment="1" applyProtection="1">
      <alignment horizontal="center" vertical="center"/>
    </xf>
    <xf numFmtId="0" fontId="10" fillId="0" borderId="0" xfId="1" applyFont="1" applyAlignment="1" applyProtection="1">
      <alignment horizontal="center" vertical="center"/>
    </xf>
    <xf numFmtId="41" fontId="3" fillId="0" borderId="2" xfId="3" applyFont="1" applyFill="1" applyBorder="1" applyAlignment="1">
      <alignment vertical="center"/>
    </xf>
    <xf numFmtId="41" fontId="3" fillId="0" borderId="2" xfId="3" applyFont="1" applyBorder="1" applyAlignment="1" applyProtection="1">
      <alignment vertical="center" wrapText="1"/>
    </xf>
    <xf numFmtId="0" fontId="5" fillId="0" borderId="0" xfId="3" applyNumberFormat="1" applyFont="1" applyAlignment="1">
      <alignment horizontal="center" vertical="center"/>
    </xf>
    <xf numFmtId="0" fontId="3" fillId="0" borderId="1" xfId="3" applyNumberFormat="1" applyFont="1" applyBorder="1" applyAlignment="1" applyProtection="1">
      <alignment horizontal="center" vertical="center"/>
    </xf>
    <xf numFmtId="0" fontId="3" fillId="2" borderId="1" xfId="3" applyNumberFormat="1" applyFont="1" applyFill="1" applyBorder="1" applyAlignment="1" applyProtection="1">
      <alignment horizontal="center" vertical="center"/>
    </xf>
    <xf numFmtId="0" fontId="3" fillId="0" borderId="1" xfId="3" applyNumberFormat="1" applyFont="1" applyFill="1" applyBorder="1" applyAlignment="1">
      <alignment horizontal="center" vertical="center"/>
    </xf>
    <xf numFmtId="0" fontId="3" fillId="0" borderId="1" xfId="3" applyNumberFormat="1" applyFont="1" applyFill="1" applyBorder="1" applyAlignment="1">
      <alignment horizontal="center" vertical="center" wrapText="1"/>
    </xf>
    <xf numFmtId="0" fontId="3" fillId="0" borderId="0" xfId="3" applyNumberFormat="1" applyFont="1" applyFill="1" applyAlignment="1">
      <alignment horizontal="center" vertical="center"/>
    </xf>
    <xf numFmtId="0" fontId="3" fillId="0" borderId="0" xfId="3" applyNumberFormat="1" applyFont="1" applyAlignment="1">
      <alignment horizontal="center" vertical="center" wrapText="1"/>
    </xf>
    <xf numFmtId="0" fontId="3" fillId="0" borderId="2" xfId="3" applyNumberFormat="1" applyFont="1" applyBorder="1" applyAlignment="1" applyProtection="1">
      <alignment horizontal="center" vertical="center"/>
    </xf>
    <xf numFmtId="0" fontId="10" fillId="0" borderId="2" xfId="3" applyNumberFormat="1" applyFont="1" applyBorder="1" applyAlignment="1" applyProtection="1">
      <alignment horizontal="center" vertical="center"/>
    </xf>
    <xf numFmtId="0" fontId="5" fillId="0" borderId="0" xfId="3" applyNumberFormat="1" applyFont="1" applyAlignment="1">
      <alignment horizontal="center"/>
    </xf>
    <xf numFmtId="0" fontId="3" fillId="0" borderId="0" xfId="3" applyNumberFormat="1" applyFont="1" applyFill="1" applyAlignment="1">
      <alignment horizontal="center"/>
    </xf>
    <xf numFmtId="41" fontId="4" fillId="3" borderId="1" xfId="3" applyFont="1" applyFill="1" applyBorder="1"/>
    <xf numFmtId="0" fontId="10" fillId="0" borderId="1" xfId="1" applyFont="1" applyBorder="1" applyAlignment="1" applyProtection="1">
      <alignment horizontal="center" vertical="center" wrapText="1"/>
    </xf>
    <xf numFmtId="0" fontId="10" fillId="0" borderId="1" xfId="3" applyNumberFormat="1" applyFont="1" applyFill="1" applyBorder="1" applyAlignment="1">
      <alignment horizontal="center" vertical="center" wrapText="1"/>
    </xf>
    <xf numFmtId="41" fontId="10" fillId="0" borderId="1" xfId="3" applyFont="1" applyFill="1" applyBorder="1" applyAlignment="1">
      <alignment horizontal="left" vertical="center" wrapText="1"/>
    </xf>
    <xf numFmtId="41" fontId="3" fillId="0" borderId="1" xfId="3" applyFont="1" applyBorder="1" applyAlignment="1" applyProtection="1">
      <alignment vertical="center" wrapText="1"/>
    </xf>
    <xf numFmtId="41" fontId="3" fillId="0" borderId="0" xfId="3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3" borderId="1" xfId="1" applyFont="1" applyFill="1" applyBorder="1" applyAlignment="1" applyProtection="1">
      <alignment horizontal="center" vertical="center"/>
    </xf>
    <xf numFmtId="0" fontId="4" fillId="3" borderId="1" xfId="1" applyFont="1" applyFill="1" applyBorder="1" applyAlignment="1" applyProtection="1">
      <alignment horizontal="left" vertical="center"/>
    </xf>
    <xf numFmtId="0" fontId="4" fillId="3" borderId="1" xfId="3" applyNumberFormat="1" applyFont="1" applyFill="1" applyBorder="1" applyAlignment="1" applyProtection="1">
      <alignment horizontal="center" vertical="center"/>
    </xf>
    <xf numFmtId="41" fontId="4" fillId="3" borderId="1" xfId="3" applyFont="1" applyFill="1" applyBorder="1" applyAlignment="1">
      <alignment horizontal="center" vertical="center"/>
    </xf>
    <xf numFmtId="41" fontId="4" fillId="3" borderId="1" xfId="3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3" fillId="2" borderId="2" xfId="3" applyNumberFormat="1" applyFont="1" applyFill="1" applyBorder="1" applyAlignment="1" applyProtection="1">
      <alignment horizontal="center" vertical="center"/>
    </xf>
    <xf numFmtId="41" fontId="3" fillId="0" borderId="2" xfId="3" applyFont="1" applyFill="1" applyBorder="1" applyAlignment="1">
      <alignment horizontal="center" vertical="center"/>
    </xf>
    <xf numFmtId="0" fontId="3" fillId="0" borderId="11" xfId="1" applyFont="1" applyBorder="1" applyAlignment="1" applyProtection="1">
      <alignment horizontal="center" vertical="center"/>
    </xf>
    <xf numFmtId="0" fontId="3" fillId="0" borderId="11" xfId="1" applyFont="1" applyBorder="1" applyAlignment="1" applyProtection="1">
      <alignment horizontal="left" vertical="center" wrapText="1"/>
    </xf>
    <xf numFmtId="0" fontId="3" fillId="2" borderId="11" xfId="3" applyNumberFormat="1" applyFont="1" applyFill="1" applyBorder="1" applyAlignment="1" applyProtection="1">
      <alignment horizontal="center" vertical="center"/>
    </xf>
    <xf numFmtId="41" fontId="3" fillId="0" borderId="11" xfId="3" applyFont="1" applyFill="1" applyBorder="1" applyAlignment="1">
      <alignment horizontal="center" vertical="center"/>
    </xf>
    <xf numFmtId="41" fontId="3" fillId="0" borderId="12" xfId="3" applyFont="1" applyBorder="1" applyAlignment="1" applyProtection="1">
      <alignment vertical="center" wrapText="1"/>
    </xf>
    <xf numFmtId="0" fontId="3" fillId="0" borderId="0" xfId="1" applyFont="1" applyAlignment="1" applyProtection="1">
      <alignment horizontal="left" vertical="center" wrapText="1"/>
    </xf>
    <xf numFmtId="0" fontId="3" fillId="2" borderId="0" xfId="3" applyNumberFormat="1" applyFont="1" applyFill="1" applyBorder="1" applyAlignment="1" applyProtection="1">
      <alignment horizontal="center" vertical="center"/>
    </xf>
    <xf numFmtId="41" fontId="3" fillId="0" borderId="0" xfId="3" applyFont="1" applyFill="1" applyBorder="1" applyAlignment="1">
      <alignment horizontal="center" vertical="center"/>
    </xf>
    <xf numFmtId="41" fontId="3" fillId="0" borderId="0" xfId="3" applyFont="1" applyBorder="1" applyAlignment="1" applyProtection="1">
      <alignment vertical="center" wrapText="1"/>
    </xf>
    <xf numFmtId="0" fontId="3" fillId="0" borderId="13" xfId="1" applyFont="1" applyBorder="1" applyAlignment="1" applyProtection="1">
      <alignment horizontal="center" vertical="center"/>
    </xf>
    <xf numFmtId="0" fontId="3" fillId="0" borderId="13" xfId="1" applyFont="1" applyBorder="1" applyAlignment="1" applyProtection="1">
      <alignment horizontal="left" vertical="center" wrapText="1"/>
    </xf>
    <xf numFmtId="0" fontId="3" fillId="2" borderId="13" xfId="3" applyNumberFormat="1" applyFont="1" applyFill="1" applyBorder="1" applyAlignment="1" applyProtection="1">
      <alignment horizontal="center" vertical="center"/>
    </xf>
    <xf numFmtId="41" fontId="3" fillId="0" borderId="13" xfId="3" applyFont="1" applyFill="1" applyBorder="1" applyAlignment="1">
      <alignment horizontal="center" vertical="center"/>
    </xf>
    <xf numFmtId="41" fontId="3" fillId="0" borderId="13" xfId="3" applyFont="1" applyBorder="1" applyAlignment="1" applyProtection="1">
      <alignment vertical="center" wrapText="1"/>
    </xf>
    <xf numFmtId="0" fontId="3" fillId="0" borderId="14" xfId="1" applyFont="1" applyBorder="1" applyAlignment="1" applyProtection="1">
      <alignment horizontal="center" vertical="center"/>
    </xf>
    <xf numFmtId="0" fontId="3" fillId="0" borderId="14" xfId="1" applyFont="1" applyBorder="1" applyAlignment="1" applyProtection="1">
      <alignment horizontal="left" vertical="center" wrapText="1"/>
    </xf>
    <xf numFmtId="0" fontId="3" fillId="2" borderId="14" xfId="3" applyNumberFormat="1" applyFont="1" applyFill="1" applyBorder="1" applyAlignment="1" applyProtection="1">
      <alignment horizontal="center" vertical="center"/>
    </xf>
    <xf numFmtId="41" fontId="3" fillId="0" borderId="14" xfId="3" applyFont="1" applyFill="1" applyBorder="1" applyAlignment="1">
      <alignment horizontal="center" vertical="center"/>
    </xf>
    <xf numFmtId="41" fontId="3" fillId="0" borderId="14" xfId="3" applyFont="1" applyBorder="1" applyAlignment="1" applyProtection="1">
      <alignment vertical="center" wrapText="1"/>
    </xf>
    <xf numFmtId="0" fontId="4" fillId="0" borderId="0" xfId="1" applyFont="1" applyAlignment="1" applyProtection="1">
      <alignment horizontal="left" vertical="center"/>
    </xf>
    <xf numFmtId="10" fontId="5" fillId="0" borderId="0" xfId="48" applyNumberFormat="1" applyFont="1"/>
    <xf numFmtId="9" fontId="5" fillId="0" borderId="0" xfId="48" applyFont="1" applyAlignment="1">
      <alignment vertical="center"/>
    </xf>
    <xf numFmtId="171" fontId="5" fillId="0" borderId="0" xfId="2" applyNumberFormat="1" applyFont="1" applyAlignment="1">
      <alignment vertical="center"/>
    </xf>
    <xf numFmtId="170" fontId="3" fillId="0" borderId="0" xfId="2" applyNumberFormat="1" applyFont="1" applyProtection="1"/>
    <xf numFmtId="0" fontId="4" fillId="3" borderId="1" xfId="1" applyFont="1" applyFill="1" applyBorder="1" applyAlignment="1" applyProtection="1">
      <alignment horizontal="left" vertical="center" wrapText="1"/>
    </xf>
    <xf numFmtId="0" fontId="4" fillId="0" borderId="3" xfId="1" applyFont="1" applyBorder="1" applyAlignment="1" applyProtection="1">
      <alignment horizontal="left" vertical="center"/>
    </xf>
    <xf numFmtId="0" fontId="4" fillId="0" borderId="4" xfId="1" applyFont="1" applyBorder="1" applyAlignment="1" applyProtection="1">
      <alignment horizontal="left" vertical="center"/>
    </xf>
    <xf numFmtId="0" fontId="4" fillId="0" borderId="5" xfId="1" applyFont="1" applyBorder="1" applyAlignment="1" applyProtection="1">
      <alignment horizontal="left" vertical="center"/>
    </xf>
    <xf numFmtId="14" fontId="5" fillId="0" borderId="0" xfId="0" applyNumberFormat="1" applyFont="1" applyAlignment="1">
      <alignment horizontal="center" vertical="center"/>
    </xf>
    <xf numFmtId="0" fontId="4" fillId="0" borderId="1" xfId="1" applyFont="1" applyBorder="1" applyAlignment="1" applyProtection="1">
      <alignment horizontal="left" vertical="center"/>
    </xf>
    <xf numFmtId="0" fontId="4" fillId="3" borderId="3" xfId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left" vertical="center" wrapText="1"/>
    </xf>
    <xf numFmtId="0" fontId="4" fillId="3" borderId="5" xfId="1" applyFont="1" applyFill="1" applyBorder="1" applyAlignment="1" applyProtection="1">
      <alignment horizontal="left" vertical="center" wrapText="1"/>
    </xf>
  </cellXfs>
  <cellStyles count="49">
    <cellStyle name="Bad" xfId="15" xr:uid="{E0987E28-CA88-4583-A9C2-D537F655B800}"/>
    <cellStyle name="Check Cell" xfId="16" xr:uid="{3C8E6431-A3D6-46DC-A9FB-0F679E665472}"/>
    <cellStyle name="Comma 2" xfId="5" xr:uid="{74C9540D-E786-4C74-92F2-6494192BFE6C}"/>
    <cellStyle name="Comma 3" xfId="7" xr:uid="{861FFC8E-B25C-4E7C-8682-9E985618C478}"/>
    <cellStyle name="Comma 3 2" xfId="18" xr:uid="{DDBD1977-93AC-43DD-9574-D3E1C71C92DF}"/>
    <cellStyle name="Comma 3 3" xfId="17" xr:uid="{6A9271A5-3296-49BA-8262-C428B5EC5E90}"/>
    <cellStyle name="Comma 3 4" xfId="11" xr:uid="{996633FA-4344-41D9-8E1C-486D75F4DDB3}"/>
    <cellStyle name="Comma 5" xfId="6" xr:uid="{A95DC255-E78E-4397-B87E-36DF4094C68D}"/>
    <cellStyle name="Excel Built-in Normal" xfId="19" xr:uid="{A9D27EAB-FB9D-4AB9-96E7-A81C7D29FD92}"/>
    <cellStyle name="Explanatory Text" xfId="20" xr:uid="{06827E76-38D0-4FE0-8DC2-FE75C6BB8437}"/>
    <cellStyle name="Good" xfId="21" xr:uid="{06C51DE4-D8AC-4690-977B-FFF6CF8027C5}"/>
    <cellStyle name="Heading 1" xfId="22" xr:uid="{37D476DC-4A41-4A87-98EB-1D6B95F78459}"/>
    <cellStyle name="Heading 2" xfId="23" xr:uid="{324ECE2C-E397-49C6-855D-8A4C13899F35}"/>
    <cellStyle name="Heading 3" xfId="24" xr:uid="{6F813099-9610-4840-9D2C-81564329C752}"/>
    <cellStyle name="Heading 4" xfId="25" xr:uid="{6BE2C42A-CECB-4BE7-AD1E-A31BF538E170}"/>
    <cellStyle name="Milliers" xfId="2" builtinId="3"/>
    <cellStyle name="Milliers [0]" xfId="3" builtinId="6"/>
    <cellStyle name="Milliers [0] 2" xfId="42" xr:uid="{B2CB9552-F9A5-451F-8B8D-6C61C27E2B8F}"/>
    <cellStyle name="Milliers [0] 2 2" xfId="43" xr:uid="{09B4E167-4183-4107-9938-B30F6AC997AC}"/>
    <cellStyle name="Milliers [0] 3" xfId="45" xr:uid="{FF2C60D3-9AD8-47C5-BFF9-A7CD78EC1796}"/>
    <cellStyle name="Milliers [0] 4" xfId="47" xr:uid="{6A63FE19-20CF-4507-9A15-79A3F48DC619}"/>
    <cellStyle name="Milliers [0] 5" xfId="46" xr:uid="{898DAE56-337B-499A-9266-99DB43A53015}"/>
    <cellStyle name="Milliers 10" xfId="8" xr:uid="{75B1D16C-2D22-45FB-A24C-4C0ECEE6B3BF}"/>
    <cellStyle name="Milliers 2" xfId="9" xr:uid="{F6FF2EE9-89E9-422B-BE1A-1B89EDC31C54}"/>
    <cellStyle name="Milliers 2 2" xfId="27" xr:uid="{112547E1-49DD-43C7-822A-FC906BA27060}"/>
    <cellStyle name="Milliers 2 3" xfId="14" xr:uid="{E77AD07D-6452-4CFD-997F-65D5B455BF31}"/>
    <cellStyle name="Milliers 3" xfId="28" xr:uid="{AA2D7BC4-9D18-4AC9-88E8-12984127632D}"/>
    <cellStyle name="Milliers 4" xfId="29" xr:uid="{7D4003BF-C5FC-4258-892A-84E7C1A4BE31}"/>
    <cellStyle name="Milliers 5" xfId="30" xr:uid="{19FAEB1C-F8BC-40B7-AD2C-27679515B703}"/>
    <cellStyle name="Milliers 6" xfId="31" xr:uid="{FC19D57F-DB94-4443-A7D6-6D9746C9E46A}"/>
    <cellStyle name="Milliers 7" xfId="32" xr:uid="{C8589B5F-5E50-45B2-B6A5-751AE10E10A0}"/>
    <cellStyle name="Milliers 8" xfId="33" xr:uid="{A6EDF71C-74F4-4E91-A919-7A928560CD4D}"/>
    <cellStyle name="Milliers 9" xfId="26" xr:uid="{AB637BD1-5347-41E7-8D90-953E647C04ED}"/>
    <cellStyle name="Neutral" xfId="34" xr:uid="{BC13C236-61A2-4E60-903F-72E1CA4FA24C}"/>
    <cellStyle name="Normal" xfId="0" builtinId="0"/>
    <cellStyle name="Normal 2" xfId="35" xr:uid="{D45471BC-3842-4334-AA17-418ADA6A2976}"/>
    <cellStyle name="Normal 2 2" xfId="1" xr:uid="{637903F7-C2A2-4AFF-A825-EF242B721439}"/>
    <cellStyle name="Normal 2 2 2" xfId="13" xr:uid="{F019EBDF-5691-49A0-8C9D-ED528D700805}"/>
    <cellStyle name="Normal 2 2 3" xfId="36" xr:uid="{C0E8C740-EC20-4815-806E-A673D46FAE8D}"/>
    <cellStyle name="Normal 3" xfId="37" xr:uid="{24073CE3-B1E1-4FE0-AEC3-2D8652568D83}"/>
    <cellStyle name="Normal 4" xfId="12" xr:uid="{EC68164E-3397-4FE9-BDD1-5BC1A0A3A090}"/>
    <cellStyle name="Normal 5" xfId="4" xr:uid="{79EBE2E4-D8C8-4B98-9562-7B72CC4EABB9}"/>
    <cellStyle name="Normal 5 2" xfId="38" xr:uid="{18E63F04-3A9F-4EAE-8696-4C461F75E6BC}"/>
    <cellStyle name="Normal 5 3" xfId="10" xr:uid="{7CC63876-1005-4648-9C64-04AD8ABB4060}"/>
    <cellStyle name="Normal 9" xfId="44" xr:uid="{366CFCC3-7E89-45A2-A69B-718565F8224E}"/>
    <cellStyle name="Output" xfId="39" xr:uid="{DA64D4C4-9726-45C0-A436-AA47FAF453D8}"/>
    <cellStyle name="Pourcentage" xfId="48" builtinId="5"/>
    <cellStyle name="Pourcentage 2" xfId="40" xr:uid="{5AFDAD78-0D6A-4AF8-B309-3AC5FCA6BBCD}"/>
    <cellStyle name="Title" xfId="41" xr:uid="{92596DCA-F00E-4577-8A38-F14D5839E2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276969</xdr:colOff>
      <xdr:row>4</xdr:row>
      <xdr:rowOff>54184</xdr:rowOff>
    </xdr:from>
    <xdr:to>
      <xdr:col>6</xdr:col>
      <xdr:colOff>72390</xdr:colOff>
      <xdr:row>9</xdr:row>
      <xdr:rowOff>197289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A197C290-0AEB-43BA-9092-FC236464DB44}"/>
            </a:ext>
          </a:extLst>
        </xdr:cNvPr>
        <xdr:cNvSpPr/>
      </xdr:nvSpPr>
      <xdr:spPr>
        <a:xfrm>
          <a:off x="5885289" y="1060024"/>
          <a:ext cx="2431941" cy="134706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100">
              <a:latin typeface="Arial" pitchFamily="34" charset="0"/>
              <a:cs typeface="Arial" pitchFamily="34" charset="0"/>
            </a:rPr>
            <a:t>CLIENT: SPCI</a:t>
          </a:r>
          <a:r>
            <a:rPr lang="fr-FR" sz="1100" b="1" baseline="0">
              <a:latin typeface="Arial" pitchFamily="34" charset="0"/>
              <a:cs typeface="Arial" pitchFamily="34" charset="0"/>
            </a:rPr>
            <a:t> </a:t>
          </a:r>
          <a:endParaRPr lang="fr-FR" sz="1100" b="1">
            <a:latin typeface="Arial" pitchFamily="34" charset="0"/>
            <a:cs typeface="Arial" pitchFamily="34" charset="0"/>
          </a:endParaRPr>
        </a:p>
        <a:p>
          <a:pPr algn="l"/>
          <a:endParaRPr lang="fr-FR" sz="1100">
            <a:latin typeface="Arial" pitchFamily="34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100">
              <a:latin typeface="Arial" pitchFamily="34" charset="0"/>
              <a:cs typeface="Arial" pitchFamily="34" charset="0"/>
            </a:rPr>
            <a:t>ADRESSE:</a:t>
          </a:r>
          <a:r>
            <a:rPr lang="fr-FR" sz="1100" baseline="0">
              <a:latin typeface="Arial" pitchFamily="34" charset="0"/>
              <a:cs typeface="Arial" pitchFamily="34" charset="0"/>
            </a:rPr>
            <a:t>   </a:t>
          </a:r>
          <a:endParaRPr lang="fr-FR" sz="1100">
            <a:latin typeface="Arial" pitchFamily="34" charset="0"/>
            <a:cs typeface="Arial" pitchFamily="34" charset="0"/>
          </a:endParaRPr>
        </a:p>
        <a:p>
          <a:pPr algn="l"/>
          <a:r>
            <a:rPr lang="fr-FR" sz="1100">
              <a:latin typeface="Arial" pitchFamily="34" charset="0"/>
              <a:cs typeface="Arial" pitchFamily="34" charset="0"/>
            </a:rPr>
            <a:t>TEL</a:t>
          </a:r>
          <a:r>
            <a:rPr lang="fr-FR" sz="1100" baseline="0">
              <a:latin typeface="Arial" pitchFamily="34" charset="0"/>
              <a:cs typeface="Arial" pitchFamily="34" charset="0"/>
            </a:rPr>
            <a:t> :</a:t>
          </a:r>
          <a:r>
            <a:rPr lang="fr-FR" sz="1100">
              <a:latin typeface="Arial" pitchFamily="34" charset="0"/>
              <a:cs typeface="Arial" pitchFamily="34" charset="0"/>
            </a:rPr>
            <a:t>  </a:t>
          </a:r>
          <a:endParaRPr lang="fr-FR" sz="1100" b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FAX</a:t>
          </a:r>
          <a:r>
            <a:rPr lang="fr-FR" sz="1100" b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: </a:t>
          </a:r>
          <a:endParaRPr lang="fr-FR" sz="1100" b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l"/>
          <a:r>
            <a:rPr lang="fr-FR" sz="11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N°CC</a:t>
          </a:r>
          <a:r>
            <a:rPr lang="fr-FR" sz="11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</a:t>
          </a:r>
          <a:r>
            <a:rPr lang="fr-FR" sz="11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: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2</xdr:row>
      <xdr:rowOff>219075</xdr:rowOff>
    </xdr:from>
    <xdr:to>
      <xdr:col>5</xdr:col>
      <xdr:colOff>794905</xdr:colOff>
      <xdr:row>9</xdr:row>
      <xdr:rowOff>138278</xdr:rowOff>
    </xdr:to>
    <xdr:sp macro="" textlink="">
      <xdr:nvSpPr>
        <xdr:cNvPr id="3" name="Rectangle à coins arrondis 1">
          <a:extLst>
            <a:ext uri="{FF2B5EF4-FFF2-40B4-BE49-F238E27FC236}">
              <a16:creationId xmlns:a16="http://schemas.microsoft.com/office/drawing/2014/main" id="{8A121964-CC58-4A0B-A900-44930828D28D}"/>
            </a:ext>
          </a:extLst>
        </xdr:cNvPr>
        <xdr:cNvSpPr/>
      </xdr:nvSpPr>
      <xdr:spPr>
        <a:xfrm>
          <a:off x="5553075" y="714375"/>
          <a:ext cx="2852305" cy="1605128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fr-FR" sz="120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CLIENT: </a:t>
          </a:r>
          <a:r>
            <a:rPr lang="fr-FR" sz="1200" b="1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STOCKAGE PETROLIER DE COTE D'IVOIRE</a:t>
          </a:r>
        </a:p>
        <a:p>
          <a:r>
            <a:rPr lang="fr-FR" sz="1200" b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ADRESSE :</a:t>
          </a:r>
          <a:r>
            <a:rPr lang="fr-FR" sz="1200" b="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 BP 2141 ABIDJAN 12</a:t>
          </a:r>
          <a:endParaRPr lang="fr-FR" sz="1200" b="0">
            <a:effectLst/>
            <a:latin typeface="Garamond" panose="02020404030301010803" pitchFamily="18" charset="0"/>
          </a:endParaRPr>
        </a:p>
        <a:p>
          <a:r>
            <a:rPr lang="fr-FR" sz="1200" b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TEL</a:t>
          </a:r>
          <a:r>
            <a:rPr lang="fr-FR" sz="1200" b="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 :</a:t>
          </a:r>
          <a:r>
            <a:rPr lang="fr-FR" sz="1200" b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  27 21 21 70 05</a:t>
          </a:r>
          <a:endParaRPr lang="fr-FR" sz="1200" b="0">
            <a:effectLst/>
            <a:latin typeface="Garamond" panose="02020404030301010803" pitchFamily="18" charset="0"/>
          </a:endParaRPr>
        </a:p>
        <a:p>
          <a:r>
            <a:rPr lang="fr-FR" sz="1200" b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FAX</a:t>
          </a:r>
          <a:r>
            <a:rPr lang="fr-FR" sz="1200" b="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 :  27 21 21 70 02</a:t>
          </a:r>
          <a:endParaRPr lang="fr-FR" sz="1200" b="0">
            <a:effectLst/>
            <a:latin typeface="Garamond" panose="02020404030301010803" pitchFamily="18" charset="0"/>
          </a:endParaRPr>
        </a:p>
        <a:p>
          <a:r>
            <a:rPr lang="fr-FR" sz="1200" b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N°CC</a:t>
          </a:r>
          <a:r>
            <a:rPr lang="fr-FR" sz="1200" b="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 </a:t>
          </a:r>
          <a:r>
            <a:rPr lang="fr-FR" sz="1200" b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: </a:t>
          </a:r>
          <a:r>
            <a:rPr lang="fr-FR" sz="1200" b="1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1914098 M</a:t>
          </a:r>
          <a:endParaRPr lang="fr-FR" sz="1200" b="1">
            <a:effectLst/>
            <a:latin typeface="Garamond" panose="02020404030301010803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2</xdr:row>
      <xdr:rowOff>95250</xdr:rowOff>
    </xdr:from>
    <xdr:to>
      <xdr:col>5</xdr:col>
      <xdr:colOff>1004455</xdr:colOff>
      <xdr:row>10</xdr:row>
      <xdr:rowOff>33503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9F0F97CF-5139-4A26-800E-B9011E98331D}"/>
            </a:ext>
          </a:extLst>
        </xdr:cNvPr>
        <xdr:cNvSpPr/>
      </xdr:nvSpPr>
      <xdr:spPr>
        <a:xfrm>
          <a:off x="5324475" y="514350"/>
          <a:ext cx="2890405" cy="1614653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fr-FR" sz="120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CLIENT: </a:t>
          </a:r>
          <a:r>
            <a:rPr lang="fr-FR" sz="1200" b="1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STOCKAGE PETROLIER DE COTE D'IVOIRE</a:t>
          </a:r>
        </a:p>
        <a:p>
          <a:r>
            <a:rPr lang="fr-FR" sz="1200" b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ADRESSE :</a:t>
          </a:r>
          <a:r>
            <a:rPr lang="fr-FR" sz="1200" b="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 BP 2141 ABIDJAN 12</a:t>
          </a:r>
          <a:endParaRPr lang="fr-FR" sz="1200" b="0">
            <a:effectLst/>
            <a:latin typeface="Garamond" panose="02020404030301010803" pitchFamily="18" charset="0"/>
          </a:endParaRPr>
        </a:p>
        <a:p>
          <a:r>
            <a:rPr lang="fr-FR" sz="1200" b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TEL</a:t>
          </a:r>
          <a:r>
            <a:rPr lang="fr-FR" sz="1200" b="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 :</a:t>
          </a:r>
          <a:r>
            <a:rPr lang="fr-FR" sz="1200" b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  27 21 21 70 05</a:t>
          </a:r>
          <a:endParaRPr lang="fr-FR" sz="1200" b="0">
            <a:effectLst/>
            <a:latin typeface="Garamond" panose="02020404030301010803" pitchFamily="18" charset="0"/>
          </a:endParaRPr>
        </a:p>
        <a:p>
          <a:r>
            <a:rPr lang="fr-FR" sz="1200" b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FAX</a:t>
          </a:r>
          <a:r>
            <a:rPr lang="fr-FR" sz="1200" b="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 :  27 21 21 70 02</a:t>
          </a:r>
          <a:endParaRPr lang="fr-FR" sz="1200" b="0">
            <a:effectLst/>
            <a:latin typeface="Garamond" panose="02020404030301010803" pitchFamily="18" charset="0"/>
          </a:endParaRPr>
        </a:p>
        <a:p>
          <a:r>
            <a:rPr lang="fr-FR" sz="1200" b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N°CC</a:t>
          </a:r>
          <a:r>
            <a:rPr lang="fr-FR" sz="1200" b="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 </a:t>
          </a:r>
          <a:r>
            <a:rPr lang="fr-FR" sz="1200" b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: </a:t>
          </a:r>
          <a:r>
            <a:rPr lang="fr-FR" sz="1200" b="1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1914098 M</a:t>
          </a:r>
          <a:endParaRPr lang="fr-FR" sz="1200" b="1">
            <a:effectLst/>
            <a:latin typeface="Garamond" panose="02020404030301010803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276969</xdr:colOff>
      <xdr:row>4</xdr:row>
      <xdr:rowOff>54184</xdr:rowOff>
    </xdr:from>
    <xdr:to>
      <xdr:col>6</xdr:col>
      <xdr:colOff>72390</xdr:colOff>
      <xdr:row>9</xdr:row>
      <xdr:rowOff>197289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E3DAD514-D32E-420F-9376-D59CF7C59D47}"/>
            </a:ext>
          </a:extLst>
        </xdr:cNvPr>
        <xdr:cNvSpPr/>
      </xdr:nvSpPr>
      <xdr:spPr>
        <a:xfrm>
          <a:off x="6277719" y="1044784"/>
          <a:ext cx="2357646" cy="153375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100">
              <a:latin typeface="Arial" pitchFamily="34" charset="0"/>
              <a:cs typeface="Arial" pitchFamily="34" charset="0"/>
            </a:rPr>
            <a:t>CLIENT: SPCI</a:t>
          </a:r>
          <a:r>
            <a:rPr lang="fr-FR" sz="1100" b="1" baseline="0">
              <a:latin typeface="Arial" pitchFamily="34" charset="0"/>
              <a:cs typeface="Arial" pitchFamily="34" charset="0"/>
            </a:rPr>
            <a:t> </a:t>
          </a:r>
          <a:endParaRPr lang="fr-FR" sz="1100" b="1">
            <a:latin typeface="Arial" pitchFamily="34" charset="0"/>
            <a:cs typeface="Arial" pitchFamily="34" charset="0"/>
          </a:endParaRPr>
        </a:p>
        <a:p>
          <a:pPr algn="l"/>
          <a:endParaRPr lang="fr-FR" sz="1100">
            <a:latin typeface="Arial" pitchFamily="34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100">
              <a:latin typeface="Arial" pitchFamily="34" charset="0"/>
              <a:cs typeface="Arial" pitchFamily="34" charset="0"/>
            </a:rPr>
            <a:t>ADRESSE:</a:t>
          </a:r>
          <a:r>
            <a:rPr lang="fr-FR" sz="1100" baseline="0">
              <a:latin typeface="Arial" pitchFamily="34" charset="0"/>
              <a:cs typeface="Arial" pitchFamily="34" charset="0"/>
            </a:rPr>
            <a:t>   </a:t>
          </a:r>
          <a:endParaRPr lang="fr-FR" sz="1100">
            <a:latin typeface="Arial" pitchFamily="34" charset="0"/>
            <a:cs typeface="Arial" pitchFamily="34" charset="0"/>
          </a:endParaRPr>
        </a:p>
        <a:p>
          <a:pPr algn="l"/>
          <a:r>
            <a:rPr lang="fr-FR" sz="1100">
              <a:latin typeface="Arial" pitchFamily="34" charset="0"/>
              <a:cs typeface="Arial" pitchFamily="34" charset="0"/>
            </a:rPr>
            <a:t>TEL</a:t>
          </a:r>
          <a:r>
            <a:rPr lang="fr-FR" sz="1100" baseline="0">
              <a:latin typeface="Arial" pitchFamily="34" charset="0"/>
              <a:cs typeface="Arial" pitchFamily="34" charset="0"/>
            </a:rPr>
            <a:t> :</a:t>
          </a:r>
          <a:r>
            <a:rPr lang="fr-FR" sz="1100">
              <a:latin typeface="Arial" pitchFamily="34" charset="0"/>
              <a:cs typeface="Arial" pitchFamily="34" charset="0"/>
            </a:rPr>
            <a:t>  </a:t>
          </a:r>
          <a:endParaRPr lang="fr-FR" sz="1100" b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FAX</a:t>
          </a:r>
          <a:r>
            <a:rPr lang="fr-FR" sz="1100" b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: </a:t>
          </a:r>
          <a:endParaRPr lang="fr-FR" sz="1100" b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l"/>
          <a:r>
            <a:rPr lang="fr-FR" sz="11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N°CC</a:t>
          </a:r>
          <a:r>
            <a:rPr lang="fr-FR" sz="11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</a:t>
          </a:r>
          <a:r>
            <a:rPr lang="fr-FR" sz="11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: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2</xdr:row>
      <xdr:rowOff>95250</xdr:rowOff>
    </xdr:from>
    <xdr:to>
      <xdr:col>5</xdr:col>
      <xdr:colOff>1004455</xdr:colOff>
      <xdr:row>10</xdr:row>
      <xdr:rowOff>33503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5AA27D2F-5539-4804-B68B-045079FF9C27}"/>
            </a:ext>
          </a:extLst>
        </xdr:cNvPr>
        <xdr:cNvSpPr/>
      </xdr:nvSpPr>
      <xdr:spPr>
        <a:xfrm>
          <a:off x="5324475" y="514350"/>
          <a:ext cx="2890405" cy="1614653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fr-FR" sz="120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CLIENT: </a:t>
          </a:r>
          <a:r>
            <a:rPr lang="fr-FR" sz="1200" b="1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STOCKAGE PETROLIER DE COTE D'IVOIRE</a:t>
          </a:r>
        </a:p>
        <a:p>
          <a:r>
            <a:rPr lang="fr-FR" sz="1200" b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ADRESSE :</a:t>
          </a:r>
          <a:r>
            <a:rPr lang="fr-FR" sz="1200" b="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 BP 2141 ABIDJAN 12</a:t>
          </a:r>
          <a:endParaRPr lang="fr-FR" sz="1200" b="0">
            <a:effectLst/>
            <a:latin typeface="Garamond" panose="02020404030301010803" pitchFamily="18" charset="0"/>
          </a:endParaRPr>
        </a:p>
        <a:p>
          <a:r>
            <a:rPr lang="fr-FR" sz="1200" b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TEL</a:t>
          </a:r>
          <a:r>
            <a:rPr lang="fr-FR" sz="1200" b="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 :</a:t>
          </a:r>
          <a:r>
            <a:rPr lang="fr-FR" sz="1200" b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  27 21 21 70 05</a:t>
          </a:r>
          <a:endParaRPr lang="fr-FR" sz="1200" b="0">
            <a:effectLst/>
            <a:latin typeface="Garamond" panose="02020404030301010803" pitchFamily="18" charset="0"/>
          </a:endParaRPr>
        </a:p>
        <a:p>
          <a:r>
            <a:rPr lang="fr-FR" sz="1200" b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FAX</a:t>
          </a:r>
          <a:r>
            <a:rPr lang="fr-FR" sz="1200" b="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 :  27 21 21 70 02</a:t>
          </a:r>
          <a:endParaRPr lang="fr-FR" sz="1200" b="0">
            <a:effectLst/>
            <a:latin typeface="Garamond" panose="02020404030301010803" pitchFamily="18" charset="0"/>
          </a:endParaRPr>
        </a:p>
        <a:p>
          <a:r>
            <a:rPr lang="fr-FR" sz="1200" b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N°CC</a:t>
          </a:r>
          <a:r>
            <a:rPr lang="fr-FR" sz="1200" b="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 </a:t>
          </a:r>
          <a:r>
            <a:rPr lang="fr-FR" sz="1200" b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: </a:t>
          </a:r>
          <a:r>
            <a:rPr lang="fr-FR" sz="1200" b="1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1914098 M</a:t>
          </a:r>
          <a:endParaRPr lang="fr-FR" sz="1200" b="1">
            <a:effectLst/>
            <a:latin typeface="Garamond" panose="02020404030301010803" pitchFamily="18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2</xdr:row>
      <xdr:rowOff>95250</xdr:rowOff>
    </xdr:from>
    <xdr:to>
      <xdr:col>5</xdr:col>
      <xdr:colOff>1004455</xdr:colOff>
      <xdr:row>10</xdr:row>
      <xdr:rowOff>33503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D0D7F797-6C82-4A67-A284-936F50436E54}"/>
            </a:ext>
          </a:extLst>
        </xdr:cNvPr>
        <xdr:cNvSpPr/>
      </xdr:nvSpPr>
      <xdr:spPr>
        <a:xfrm>
          <a:off x="5324475" y="514350"/>
          <a:ext cx="2890405" cy="1614653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fr-FR" sz="120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CLIENT: </a:t>
          </a:r>
          <a:r>
            <a:rPr lang="fr-FR" sz="1200" b="1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STOCKAGE PETROLIER DE COTE D'IVOIRE</a:t>
          </a:r>
        </a:p>
        <a:p>
          <a:r>
            <a:rPr lang="fr-FR" sz="1200" b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ADRESSE :</a:t>
          </a:r>
          <a:r>
            <a:rPr lang="fr-FR" sz="1200" b="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 BP 2141 ABIDJAN 12</a:t>
          </a:r>
          <a:endParaRPr lang="fr-FR" sz="1200" b="0">
            <a:effectLst/>
            <a:latin typeface="Garamond" panose="02020404030301010803" pitchFamily="18" charset="0"/>
          </a:endParaRPr>
        </a:p>
        <a:p>
          <a:r>
            <a:rPr lang="fr-FR" sz="1200" b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TEL</a:t>
          </a:r>
          <a:r>
            <a:rPr lang="fr-FR" sz="1200" b="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 :</a:t>
          </a:r>
          <a:r>
            <a:rPr lang="fr-FR" sz="1200" b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  27 21 21 70 05</a:t>
          </a:r>
          <a:endParaRPr lang="fr-FR" sz="1200" b="0">
            <a:effectLst/>
            <a:latin typeface="Garamond" panose="02020404030301010803" pitchFamily="18" charset="0"/>
          </a:endParaRPr>
        </a:p>
        <a:p>
          <a:r>
            <a:rPr lang="fr-FR" sz="1200" b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FAX</a:t>
          </a:r>
          <a:r>
            <a:rPr lang="fr-FR" sz="1200" b="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 :  27 21 21 70 02</a:t>
          </a:r>
          <a:endParaRPr lang="fr-FR" sz="1200" b="0">
            <a:effectLst/>
            <a:latin typeface="Garamond" panose="02020404030301010803" pitchFamily="18" charset="0"/>
          </a:endParaRPr>
        </a:p>
        <a:p>
          <a:r>
            <a:rPr lang="fr-FR" sz="1200" b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N°CC</a:t>
          </a:r>
          <a:r>
            <a:rPr lang="fr-FR" sz="1200" b="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 </a:t>
          </a:r>
          <a:r>
            <a:rPr lang="fr-FR" sz="1200" b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: </a:t>
          </a:r>
          <a:r>
            <a:rPr lang="fr-FR" sz="1200" b="1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1914098 M</a:t>
          </a:r>
          <a:endParaRPr lang="fr-FR" sz="1200" b="1">
            <a:effectLst/>
            <a:latin typeface="Garamond" panose="02020404030301010803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4DAA0-B397-4B31-8225-D2BC99CEE84B}">
  <dimension ref="A1:I75"/>
  <sheetViews>
    <sheetView topLeftCell="A52" workbookViewId="0">
      <selection activeCell="F73" sqref="F73"/>
    </sheetView>
  </sheetViews>
  <sheetFormatPr baseColWidth="10" defaultColWidth="9.140625" defaultRowHeight="15.75" x14ac:dyDescent="0.25"/>
  <cols>
    <col min="1" max="1" width="8.42578125" style="42" customWidth="1"/>
    <col min="2" max="2" width="73.7109375" style="63" bestFit="1" customWidth="1"/>
    <col min="3" max="3" width="7.85546875" style="95" customWidth="1"/>
    <col min="4" max="4" width="10" style="76" customWidth="1"/>
    <col min="5" max="5" width="14.140625" style="3" customWidth="1"/>
    <col min="6" max="6" width="14.28515625" style="48" customWidth="1"/>
    <col min="7" max="7" width="14.5703125" style="3" bestFit="1" customWidth="1"/>
    <col min="8" max="8" width="9.140625" style="4"/>
    <col min="9" max="9" width="12.140625" style="4" customWidth="1"/>
    <col min="10" max="256" width="9.140625" style="4"/>
    <col min="257" max="257" width="8.42578125" style="4" customWidth="1"/>
    <col min="258" max="258" width="54.710937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7109375" style="4" bestFit="1" customWidth="1"/>
    <col min="263" max="263" width="14.5703125" style="4" bestFit="1" customWidth="1"/>
    <col min="264" max="512" width="9.140625" style="4"/>
    <col min="513" max="513" width="8.42578125" style="4" customWidth="1"/>
    <col min="514" max="514" width="54.710937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7109375" style="4" bestFit="1" customWidth="1"/>
    <col min="519" max="519" width="14.5703125" style="4" bestFit="1" customWidth="1"/>
    <col min="520" max="768" width="9.140625" style="4"/>
    <col min="769" max="769" width="8.42578125" style="4" customWidth="1"/>
    <col min="770" max="770" width="54.710937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7109375" style="4" bestFit="1" customWidth="1"/>
    <col min="775" max="775" width="14.5703125" style="4" bestFit="1" customWidth="1"/>
    <col min="776" max="1024" width="9.140625" style="4"/>
    <col min="1025" max="1025" width="8.42578125" style="4" customWidth="1"/>
    <col min="1026" max="1026" width="54.710937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7109375" style="4" bestFit="1" customWidth="1"/>
    <col min="1031" max="1031" width="14.5703125" style="4" bestFit="1" customWidth="1"/>
    <col min="1032" max="1280" width="9.140625" style="4"/>
    <col min="1281" max="1281" width="8.42578125" style="4" customWidth="1"/>
    <col min="1282" max="1282" width="54.710937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7109375" style="4" bestFit="1" customWidth="1"/>
    <col min="1287" max="1287" width="14.5703125" style="4" bestFit="1" customWidth="1"/>
    <col min="1288" max="1536" width="9.140625" style="4"/>
    <col min="1537" max="1537" width="8.42578125" style="4" customWidth="1"/>
    <col min="1538" max="1538" width="54.710937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7109375" style="4" bestFit="1" customWidth="1"/>
    <col min="1543" max="1543" width="14.5703125" style="4" bestFit="1" customWidth="1"/>
    <col min="1544" max="1792" width="9.140625" style="4"/>
    <col min="1793" max="1793" width="8.42578125" style="4" customWidth="1"/>
    <col min="1794" max="1794" width="54.710937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7109375" style="4" bestFit="1" customWidth="1"/>
    <col min="1799" max="1799" width="14.5703125" style="4" bestFit="1" customWidth="1"/>
    <col min="1800" max="2048" width="9.140625" style="4"/>
    <col min="2049" max="2049" width="8.42578125" style="4" customWidth="1"/>
    <col min="2050" max="2050" width="54.710937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7109375" style="4" bestFit="1" customWidth="1"/>
    <col min="2055" max="2055" width="14.5703125" style="4" bestFit="1" customWidth="1"/>
    <col min="2056" max="2304" width="9.140625" style="4"/>
    <col min="2305" max="2305" width="8.42578125" style="4" customWidth="1"/>
    <col min="2306" max="2306" width="54.710937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7109375" style="4" bestFit="1" customWidth="1"/>
    <col min="2311" max="2311" width="14.5703125" style="4" bestFit="1" customWidth="1"/>
    <col min="2312" max="2560" width="9.140625" style="4"/>
    <col min="2561" max="2561" width="8.42578125" style="4" customWidth="1"/>
    <col min="2562" max="2562" width="54.710937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7109375" style="4" bestFit="1" customWidth="1"/>
    <col min="2567" max="2567" width="14.5703125" style="4" bestFit="1" customWidth="1"/>
    <col min="2568" max="2816" width="9.140625" style="4"/>
    <col min="2817" max="2817" width="8.42578125" style="4" customWidth="1"/>
    <col min="2818" max="2818" width="54.710937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7109375" style="4" bestFit="1" customWidth="1"/>
    <col min="2823" max="2823" width="14.5703125" style="4" bestFit="1" customWidth="1"/>
    <col min="2824" max="3072" width="9.140625" style="4"/>
    <col min="3073" max="3073" width="8.42578125" style="4" customWidth="1"/>
    <col min="3074" max="3074" width="54.710937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7109375" style="4" bestFit="1" customWidth="1"/>
    <col min="3079" max="3079" width="14.5703125" style="4" bestFit="1" customWidth="1"/>
    <col min="3080" max="3328" width="9.140625" style="4"/>
    <col min="3329" max="3329" width="8.42578125" style="4" customWidth="1"/>
    <col min="3330" max="3330" width="54.710937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7109375" style="4" bestFit="1" customWidth="1"/>
    <col min="3335" max="3335" width="14.5703125" style="4" bestFit="1" customWidth="1"/>
    <col min="3336" max="3584" width="9.140625" style="4"/>
    <col min="3585" max="3585" width="8.42578125" style="4" customWidth="1"/>
    <col min="3586" max="3586" width="54.710937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7109375" style="4" bestFit="1" customWidth="1"/>
    <col min="3591" max="3591" width="14.5703125" style="4" bestFit="1" customWidth="1"/>
    <col min="3592" max="3840" width="9.140625" style="4"/>
    <col min="3841" max="3841" width="8.42578125" style="4" customWidth="1"/>
    <col min="3842" max="3842" width="54.710937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7109375" style="4" bestFit="1" customWidth="1"/>
    <col min="3847" max="3847" width="14.5703125" style="4" bestFit="1" customWidth="1"/>
    <col min="3848" max="4096" width="9.140625" style="4"/>
    <col min="4097" max="4097" width="8.42578125" style="4" customWidth="1"/>
    <col min="4098" max="4098" width="54.710937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7109375" style="4" bestFit="1" customWidth="1"/>
    <col min="4103" max="4103" width="14.5703125" style="4" bestFit="1" customWidth="1"/>
    <col min="4104" max="4352" width="9.140625" style="4"/>
    <col min="4353" max="4353" width="8.42578125" style="4" customWidth="1"/>
    <col min="4354" max="4354" width="54.710937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7109375" style="4" bestFit="1" customWidth="1"/>
    <col min="4359" max="4359" width="14.5703125" style="4" bestFit="1" customWidth="1"/>
    <col min="4360" max="4608" width="9.140625" style="4"/>
    <col min="4609" max="4609" width="8.42578125" style="4" customWidth="1"/>
    <col min="4610" max="4610" width="54.710937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7109375" style="4" bestFit="1" customWidth="1"/>
    <col min="4615" max="4615" width="14.5703125" style="4" bestFit="1" customWidth="1"/>
    <col min="4616" max="4864" width="9.140625" style="4"/>
    <col min="4865" max="4865" width="8.42578125" style="4" customWidth="1"/>
    <col min="4866" max="4866" width="54.710937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7109375" style="4" bestFit="1" customWidth="1"/>
    <col min="4871" max="4871" width="14.5703125" style="4" bestFit="1" customWidth="1"/>
    <col min="4872" max="5120" width="9.140625" style="4"/>
    <col min="5121" max="5121" width="8.42578125" style="4" customWidth="1"/>
    <col min="5122" max="5122" width="54.710937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7109375" style="4" bestFit="1" customWidth="1"/>
    <col min="5127" max="5127" width="14.5703125" style="4" bestFit="1" customWidth="1"/>
    <col min="5128" max="5376" width="9.140625" style="4"/>
    <col min="5377" max="5377" width="8.42578125" style="4" customWidth="1"/>
    <col min="5378" max="5378" width="54.710937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7109375" style="4" bestFit="1" customWidth="1"/>
    <col min="5383" max="5383" width="14.5703125" style="4" bestFit="1" customWidth="1"/>
    <col min="5384" max="5632" width="9.140625" style="4"/>
    <col min="5633" max="5633" width="8.42578125" style="4" customWidth="1"/>
    <col min="5634" max="5634" width="54.710937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7109375" style="4" bestFit="1" customWidth="1"/>
    <col min="5639" max="5639" width="14.5703125" style="4" bestFit="1" customWidth="1"/>
    <col min="5640" max="5888" width="9.140625" style="4"/>
    <col min="5889" max="5889" width="8.42578125" style="4" customWidth="1"/>
    <col min="5890" max="5890" width="54.710937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7109375" style="4" bestFit="1" customWidth="1"/>
    <col min="5895" max="5895" width="14.5703125" style="4" bestFit="1" customWidth="1"/>
    <col min="5896" max="6144" width="9.140625" style="4"/>
    <col min="6145" max="6145" width="8.42578125" style="4" customWidth="1"/>
    <col min="6146" max="6146" width="54.710937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7109375" style="4" bestFit="1" customWidth="1"/>
    <col min="6151" max="6151" width="14.5703125" style="4" bestFit="1" customWidth="1"/>
    <col min="6152" max="6400" width="9.140625" style="4"/>
    <col min="6401" max="6401" width="8.42578125" style="4" customWidth="1"/>
    <col min="6402" max="6402" width="54.710937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7109375" style="4" bestFit="1" customWidth="1"/>
    <col min="6407" max="6407" width="14.5703125" style="4" bestFit="1" customWidth="1"/>
    <col min="6408" max="6656" width="9.140625" style="4"/>
    <col min="6657" max="6657" width="8.42578125" style="4" customWidth="1"/>
    <col min="6658" max="6658" width="54.710937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7109375" style="4" bestFit="1" customWidth="1"/>
    <col min="6663" max="6663" width="14.5703125" style="4" bestFit="1" customWidth="1"/>
    <col min="6664" max="6912" width="9.140625" style="4"/>
    <col min="6913" max="6913" width="8.42578125" style="4" customWidth="1"/>
    <col min="6914" max="6914" width="54.710937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7109375" style="4" bestFit="1" customWidth="1"/>
    <col min="6919" max="6919" width="14.5703125" style="4" bestFit="1" customWidth="1"/>
    <col min="6920" max="7168" width="9.140625" style="4"/>
    <col min="7169" max="7169" width="8.42578125" style="4" customWidth="1"/>
    <col min="7170" max="7170" width="54.710937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7109375" style="4" bestFit="1" customWidth="1"/>
    <col min="7175" max="7175" width="14.5703125" style="4" bestFit="1" customWidth="1"/>
    <col min="7176" max="7424" width="9.140625" style="4"/>
    <col min="7425" max="7425" width="8.42578125" style="4" customWidth="1"/>
    <col min="7426" max="7426" width="54.710937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7109375" style="4" bestFit="1" customWidth="1"/>
    <col min="7431" max="7431" width="14.5703125" style="4" bestFit="1" customWidth="1"/>
    <col min="7432" max="7680" width="9.140625" style="4"/>
    <col min="7681" max="7681" width="8.42578125" style="4" customWidth="1"/>
    <col min="7682" max="7682" width="54.710937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7109375" style="4" bestFit="1" customWidth="1"/>
    <col min="7687" max="7687" width="14.5703125" style="4" bestFit="1" customWidth="1"/>
    <col min="7688" max="7936" width="9.140625" style="4"/>
    <col min="7937" max="7937" width="8.42578125" style="4" customWidth="1"/>
    <col min="7938" max="7938" width="54.710937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7109375" style="4" bestFit="1" customWidth="1"/>
    <col min="7943" max="7943" width="14.5703125" style="4" bestFit="1" customWidth="1"/>
    <col min="7944" max="8192" width="9.140625" style="4"/>
    <col min="8193" max="8193" width="8.42578125" style="4" customWidth="1"/>
    <col min="8194" max="8194" width="54.710937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7109375" style="4" bestFit="1" customWidth="1"/>
    <col min="8199" max="8199" width="14.5703125" style="4" bestFit="1" customWidth="1"/>
    <col min="8200" max="8448" width="9.140625" style="4"/>
    <col min="8449" max="8449" width="8.42578125" style="4" customWidth="1"/>
    <col min="8450" max="8450" width="54.710937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7109375" style="4" bestFit="1" customWidth="1"/>
    <col min="8455" max="8455" width="14.5703125" style="4" bestFit="1" customWidth="1"/>
    <col min="8456" max="8704" width="9.140625" style="4"/>
    <col min="8705" max="8705" width="8.42578125" style="4" customWidth="1"/>
    <col min="8706" max="8706" width="54.710937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7109375" style="4" bestFit="1" customWidth="1"/>
    <col min="8711" max="8711" width="14.5703125" style="4" bestFit="1" customWidth="1"/>
    <col min="8712" max="8960" width="9.140625" style="4"/>
    <col min="8961" max="8961" width="8.42578125" style="4" customWidth="1"/>
    <col min="8962" max="8962" width="54.710937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7109375" style="4" bestFit="1" customWidth="1"/>
    <col min="8967" max="8967" width="14.5703125" style="4" bestFit="1" customWidth="1"/>
    <col min="8968" max="9216" width="9.140625" style="4"/>
    <col min="9217" max="9217" width="8.42578125" style="4" customWidth="1"/>
    <col min="9218" max="9218" width="54.710937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7109375" style="4" bestFit="1" customWidth="1"/>
    <col min="9223" max="9223" width="14.5703125" style="4" bestFit="1" customWidth="1"/>
    <col min="9224" max="9472" width="9.140625" style="4"/>
    <col min="9473" max="9473" width="8.42578125" style="4" customWidth="1"/>
    <col min="9474" max="9474" width="54.710937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7109375" style="4" bestFit="1" customWidth="1"/>
    <col min="9479" max="9479" width="14.5703125" style="4" bestFit="1" customWidth="1"/>
    <col min="9480" max="9728" width="9.140625" style="4"/>
    <col min="9729" max="9729" width="8.42578125" style="4" customWidth="1"/>
    <col min="9730" max="9730" width="54.710937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7109375" style="4" bestFit="1" customWidth="1"/>
    <col min="9735" max="9735" width="14.5703125" style="4" bestFit="1" customWidth="1"/>
    <col min="9736" max="9984" width="9.140625" style="4"/>
    <col min="9985" max="9985" width="8.42578125" style="4" customWidth="1"/>
    <col min="9986" max="9986" width="54.710937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7109375" style="4" bestFit="1" customWidth="1"/>
    <col min="9991" max="9991" width="14.5703125" style="4" bestFit="1" customWidth="1"/>
    <col min="9992" max="10240" width="9.140625" style="4"/>
    <col min="10241" max="10241" width="8.42578125" style="4" customWidth="1"/>
    <col min="10242" max="10242" width="54.710937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7109375" style="4" bestFit="1" customWidth="1"/>
    <col min="10247" max="10247" width="14.5703125" style="4" bestFit="1" customWidth="1"/>
    <col min="10248" max="10496" width="9.140625" style="4"/>
    <col min="10497" max="10497" width="8.42578125" style="4" customWidth="1"/>
    <col min="10498" max="10498" width="54.710937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7109375" style="4" bestFit="1" customWidth="1"/>
    <col min="10503" max="10503" width="14.5703125" style="4" bestFit="1" customWidth="1"/>
    <col min="10504" max="10752" width="9.140625" style="4"/>
    <col min="10753" max="10753" width="8.42578125" style="4" customWidth="1"/>
    <col min="10754" max="10754" width="54.710937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7109375" style="4" bestFit="1" customWidth="1"/>
    <col min="10759" max="10759" width="14.5703125" style="4" bestFit="1" customWidth="1"/>
    <col min="10760" max="11008" width="9.140625" style="4"/>
    <col min="11009" max="11009" width="8.42578125" style="4" customWidth="1"/>
    <col min="11010" max="11010" width="54.710937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7109375" style="4" bestFit="1" customWidth="1"/>
    <col min="11015" max="11015" width="14.5703125" style="4" bestFit="1" customWidth="1"/>
    <col min="11016" max="11264" width="9.140625" style="4"/>
    <col min="11265" max="11265" width="8.42578125" style="4" customWidth="1"/>
    <col min="11266" max="11266" width="54.710937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7109375" style="4" bestFit="1" customWidth="1"/>
    <col min="11271" max="11271" width="14.5703125" style="4" bestFit="1" customWidth="1"/>
    <col min="11272" max="11520" width="9.140625" style="4"/>
    <col min="11521" max="11521" width="8.42578125" style="4" customWidth="1"/>
    <col min="11522" max="11522" width="54.710937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7109375" style="4" bestFit="1" customWidth="1"/>
    <col min="11527" max="11527" width="14.5703125" style="4" bestFit="1" customWidth="1"/>
    <col min="11528" max="11776" width="9.140625" style="4"/>
    <col min="11777" max="11777" width="8.42578125" style="4" customWidth="1"/>
    <col min="11778" max="11778" width="54.710937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7109375" style="4" bestFit="1" customWidth="1"/>
    <col min="11783" max="11783" width="14.5703125" style="4" bestFit="1" customWidth="1"/>
    <col min="11784" max="12032" width="9.140625" style="4"/>
    <col min="12033" max="12033" width="8.42578125" style="4" customWidth="1"/>
    <col min="12034" max="12034" width="54.710937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7109375" style="4" bestFit="1" customWidth="1"/>
    <col min="12039" max="12039" width="14.5703125" style="4" bestFit="1" customWidth="1"/>
    <col min="12040" max="12288" width="9.140625" style="4"/>
    <col min="12289" max="12289" width="8.42578125" style="4" customWidth="1"/>
    <col min="12290" max="12290" width="54.710937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7109375" style="4" bestFit="1" customWidth="1"/>
    <col min="12295" max="12295" width="14.5703125" style="4" bestFit="1" customWidth="1"/>
    <col min="12296" max="12544" width="9.140625" style="4"/>
    <col min="12545" max="12545" width="8.42578125" style="4" customWidth="1"/>
    <col min="12546" max="12546" width="54.710937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7109375" style="4" bestFit="1" customWidth="1"/>
    <col min="12551" max="12551" width="14.5703125" style="4" bestFit="1" customWidth="1"/>
    <col min="12552" max="12800" width="9.140625" style="4"/>
    <col min="12801" max="12801" width="8.42578125" style="4" customWidth="1"/>
    <col min="12802" max="12802" width="54.710937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7109375" style="4" bestFit="1" customWidth="1"/>
    <col min="12807" max="12807" width="14.5703125" style="4" bestFit="1" customWidth="1"/>
    <col min="12808" max="13056" width="9.140625" style="4"/>
    <col min="13057" max="13057" width="8.42578125" style="4" customWidth="1"/>
    <col min="13058" max="13058" width="54.710937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7109375" style="4" bestFit="1" customWidth="1"/>
    <col min="13063" max="13063" width="14.5703125" style="4" bestFit="1" customWidth="1"/>
    <col min="13064" max="13312" width="9.140625" style="4"/>
    <col min="13313" max="13313" width="8.42578125" style="4" customWidth="1"/>
    <col min="13314" max="13314" width="54.710937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7109375" style="4" bestFit="1" customWidth="1"/>
    <col min="13319" max="13319" width="14.5703125" style="4" bestFit="1" customWidth="1"/>
    <col min="13320" max="13568" width="9.140625" style="4"/>
    <col min="13569" max="13569" width="8.42578125" style="4" customWidth="1"/>
    <col min="13570" max="13570" width="54.710937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7109375" style="4" bestFit="1" customWidth="1"/>
    <col min="13575" max="13575" width="14.5703125" style="4" bestFit="1" customWidth="1"/>
    <col min="13576" max="13824" width="9.140625" style="4"/>
    <col min="13825" max="13825" width="8.42578125" style="4" customWidth="1"/>
    <col min="13826" max="13826" width="54.710937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7109375" style="4" bestFit="1" customWidth="1"/>
    <col min="13831" max="13831" width="14.5703125" style="4" bestFit="1" customWidth="1"/>
    <col min="13832" max="14080" width="9.140625" style="4"/>
    <col min="14081" max="14081" width="8.42578125" style="4" customWidth="1"/>
    <col min="14082" max="14082" width="54.710937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7109375" style="4" bestFit="1" customWidth="1"/>
    <col min="14087" max="14087" width="14.5703125" style="4" bestFit="1" customWidth="1"/>
    <col min="14088" max="14336" width="9.140625" style="4"/>
    <col min="14337" max="14337" width="8.42578125" style="4" customWidth="1"/>
    <col min="14338" max="14338" width="54.710937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7109375" style="4" bestFit="1" customWidth="1"/>
    <col min="14343" max="14343" width="14.5703125" style="4" bestFit="1" customWidth="1"/>
    <col min="14344" max="14592" width="9.140625" style="4"/>
    <col min="14593" max="14593" width="8.42578125" style="4" customWidth="1"/>
    <col min="14594" max="14594" width="54.710937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7109375" style="4" bestFit="1" customWidth="1"/>
    <col min="14599" max="14599" width="14.5703125" style="4" bestFit="1" customWidth="1"/>
    <col min="14600" max="14848" width="9.140625" style="4"/>
    <col min="14849" max="14849" width="8.42578125" style="4" customWidth="1"/>
    <col min="14850" max="14850" width="54.710937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7109375" style="4" bestFit="1" customWidth="1"/>
    <col min="14855" max="14855" width="14.5703125" style="4" bestFit="1" customWidth="1"/>
    <col min="14856" max="15104" width="9.140625" style="4"/>
    <col min="15105" max="15105" width="8.42578125" style="4" customWidth="1"/>
    <col min="15106" max="15106" width="54.710937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7109375" style="4" bestFit="1" customWidth="1"/>
    <col min="15111" max="15111" width="14.5703125" style="4" bestFit="1" customWidth="1"/>
    <col min="15112" max="15360" width="9.140625" style="4"/>
    <col min="15361" max="15361" width="8.42578125" style="4" customWidth="1"/>
    <col min="15362" max="15362" width="54.710937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7109375" style="4" bestFit="1" customWidth="1"/>
    <col min="15367" max="15367" width="14.5703125" style="4" bestFit="1" customWidth="1"/>
    <col min="15368" max="15616" width="9.140625" style="4"/>
    <col min="15617" max="15617" width="8.42578125" style="4" customWidth="1"/>
    <col min="15618" max="15618" width="54.710937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7109375" style="4" bestFit="1" customWidth="1"/>
    <col min="15623" max="15623" width="14.5703125" style="4" bestFit="1" customWidth="1"/>
    <col min="15624" max="15872" width="9.140625" style="4"/>
    <col min="15873" max="15873" width="8.42578125" style="4" customWidth="1"/>
    <col min="15874" max="15874" width="54.710937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7109375" style="4" bestFit="1" customWidth="1"/>
    <col min="15879" max="15879" width="14.5703125" style="4" bestFit="1" customWidth="1"/>
    <col min="15880" max="16128" width="9.140625" style="4"/>
    <col min="16129" max="16129" width="8.42578125" style="4" customWidth="1"/>
    <col min="16130" max="16130" width="54.710937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7109375" style="4" bestFit="1" customWidth="1"/>
    <col min="16135" max="16135" width="14.5703125" style="4" bestFit="1" customWidth="1"/>
    <col min="16136" max="16384" width="9.140625" style="4"/>
  </cols>
  <sheetData>
    <row r="1" spans="1:9" ht="20.100000000000001" customHeight="1" x14ac:dyDescent="0.25">
      <c r="A1" s="1"/>
      <c r="B1" s="53"/>
      <c r="C1" s="91"/>
      <c r="D1" s="65"/>
      <c r="E1" s="2"/>
      <c r="F1" s="2"/>
    </row>
    <row r="2" spans="1:9" ht="20.100000000000001" customHeight="1" x14ac:dyDescent="0.25">
      <c r="A2" s="1"/>
      <c r="B2" s="53"/>
      <c r="C2" s="91"/>
      <c r="D2" s="65"/>
      <c r="E2" s="2"/>
      <c r="F2" s="2"/>
    </row>
    <row r="3" spans="1:9" ht="20.100000000000001" customHeight="1" x14ac:dyDescent="0.25">
      <c r="A3" s="1"/>
      <c r="B3" s="53"/>
      <c r="C3" s="91"/>
      <c r="D3" s="65"/>
      <c r="E3" s="2"/>
      <c r="F3" s="2"/>
    </row>
    <row r="4" spans="1:9" ht="20.100000000000001" customHeight="1" x14ac:dyDescent="0.25">
      <c r="A4" s="1"/>
      <c r="B4" s="53"/>
      <c r="C4" s="91"/>
      <c r="D4" s="65"/>
      <c r="E4" s="2"/>
      <c r="F4" s="2"/>
    </row>
    <row r="5" spans="1:9" ht="20.100000000000001" customHeight="1" x14ac:dyDescent="0.25">
      <c r="A5" s="5"/>
      <c r="B5" s="53"/>
      <c r="C5" s="91"/>
      <c r="D5" s="65"/>
      <c r="E5" s="2"/>
      <c r="F5" s="2"/>
    </row>
    <row r="6" spans="1:9" ht="20.100000000000001" customHeight="1" x14ac:dyDescent="0.25">
      <c r="A6" s="1"/>
      <c r="B6" s="53"/>
      <c r="C6" s="91"/>
      <c r="D6" s="65"/>
      <c r="E6" s="2"/>
      <c r="F6" s="2"/>
    </row>
    <row r="7" spans="1:9" ht="20.100000000000001" customHeight="1" x14ac:dyDescent="0.25">
      <c r="A7" s="5" t="s">
        <v>6</v>
      </c>
      <c r="B7" s="53"/>
      <c r="C7" s="91"/>
      <c r="D7" s="65"/>
      <c r="E7" s="2"/>
      <c r="F7" s="2"/>
    </row>
    <row r="8" spans="1:9" ht="20.100000000000001" customHeight="1" x14ac:dyDescent="0.25">
      <c r="A8" s="5"/>
      <c r="B8" s="53"/>
      <c r="C8" s="91"/>
      <c r="D8" s="65"/>
      <c r="E8" s="2"/>
      <c r="F8" s="2"/>
    </row>
    <row r="9" spans="1:9" s="9" customFormat="1" ht="31.5" x14ac:dyDescent="0.25">
      <c r="A9" s="6" t="s">
        <v>7</v>
      </c>
      <c r="B9" s="54" t="s">
        <v>20</v>
      </c>
      <c r="C9" s="92"/>
      <c r="D9" s="66"/>
      <c r="E9" s="2"/>
      <c r="F9" s="7"/>
      <c r="G9" s="8"/>
    </row>
    <row r="10" spans="1:9" s="9" customFormat="1" x14ac:dyDescent="0.25">
      <c r="A10" s="10" t="s">
        <v>8</v>
      </c>
      <c r="B10" s="55" t="s">
        <v>76</v>
      </c>
      <c r="C10" s="92"/>
      <c r="D10" s="66"/>
      <c r="E10" s="2"/>
      <c r="F10" s="7"/>
      <c r="G10" s="8"/>
    </row>
    <row r="11" spans="1:9" s="9" customFormat="1" x14ac:dyDescent="0.25">
      <c r="A11" s="11"/>
      <c r="B11" s="56"/>
      <c r="C11" s="12"/>
      <c r="D11" s="67"/>
      <c r="E11" s="11"/>
      <c r="F11" s="44"/>
      <c r="G11" s="8"/>
    </row>
    <row r="12" spans="1:9" s="9" customFormat="1" x14ac:dyDescent="0.25">
      <c r="A12" s="12"/>
      <c r="B12" s="56"/>
      <c r="C12" s="12"/>
      <c r="D12" s="68"/>
      <c r="E12" s="13" t="s">
        <v>77</v>
      </c>
      <c r="F12" s="39"/>
      <c r="G12" s="8"/>
    </row>
    <row r="13" spans="1:9" s="9" customFormat="1" x14ac:dyDescent="0.25">
      <c r="A13" s="12"/>
      <c r="B13" s="56"/>
      <c r="C13" s="12"/>
      <c r="D13" s="68"/>
      <c r="E13" s="14"/>
      <c r="F13" s="45"/>
      <c r="G13" s="8"/>
    </row>
    <row r="14" spans="1:9" s="19" customFormat="1" ht="20.100000000000001" customHeight="1" x14ac:dyDescent="0.25">
      <c r="A14" s="15" t="s">
        <v>0</v>
      </c>
      <c r="B14" s="57" t="s">
        <v>9</v>
      </c>
      <c r="C14" s="15" t="s">
        <v>1</v>
      </c>
      <c r="D14" s="69" t="s">
        <v>2</v>
      </c>
      <c r="E14" s="16" t="s">
        <v>3</v>
      </c>
      <c r="F14" s="46" t="s">
        <v>4</v>
      </c>
      <c r="G14" s="17"/>
      <c r="H14" s="18"/>
      <c r="I14" s="18"/>
    </row>
    <row r="15" spans="1:9" s="19" customFormat="1" ht="20.100000000000001" customHeight="1" x14ac:dyDescent="0.25">
      <c r="A15" s="15" t="s">
        <v>33</v>
      </c>
      <c r="B15" s="162" t="s">
        <v>22</v>
      </c>
      <c r="C15" s="163"/>
      <c r="D15" s="163"/>
      <c r="E15" s="163"/>
      <c r="F15" s="164"/>
      <c r="G15" s="17"/>
      <c r="H15" s="18"/>
      <c r="I15" s="18"/>
    </row>
    <row r="16" spans="1:9" s="19" customFormat="1" ht="47.25" x14ac:dyDescent="0.25">
      <c r="A16" s="15" t="s">
        <v>34</v>
      </c>
      <c r="B16" s="58" t="s">
        <v>32</v>
      </c>
      <c r="C16" s="50" t="s">
        <v>5</v>
      </c>
      <c r="D16" s="64">
        <v>3</v>
      </c>
      <c r="E16" s="51">
        <f>+SUBTOTAL(109,F17:F20)/3</f>
        <v>90000</v>
      </c>
      <c r="F16" s="52">
        <f>+E16*D16</f>
        <v>270000</v>
      </c>
      <c r="G16" s="17"/>
      <c r="H16" s="18"/>
      <c r="I16" s="18"/>
    </row>
    <row r="17" spans="1:9" s="90" customFormat="1" x14ac:dyDescent="0.25">
      <c r="A17" s="85"/>
      <c r="B17" s="83" t="s">
        <v>58</v>
      </c>
      <c r="C17" s="93" t="s">
        <v>5</v>
      </c>
      <c r="D17" s="84">
        <v>3</v>
      </c>
      <c r="E17" s="86">
        <v>20000</v>
      </c>
      <c r="F17" s="87">
        <f>+E17*D17</f>
        <v>60000</v>
      </c>
      <c r="G17" s="88"/>
      <c r="H17" s="89"/>
      <c r="I17" s="89"/>
    </row>
    <row r="18" spans="1:9" s="90" customFormat="1" x14ac:dyDescent="0.25">
      <c r="A18" s="85"/>
      <c r="B18" s="83" t="s">
        <v>59</v>
      </c>
      <c r="C18" s="93" t="s">
        <v>5</v>
      </c>
      <c r="D18" s="84">
        <v>3</v>
      </c>
      <c r="E18" s="86">
        <v>5000</v>
      </c>
      <c r="F18" s="87">
        <f t="shared" ref="F18:F23" si="0">+E18*D18</f>
        <v>15000</v>
      </c>
      <c r="G18" s="88"/>
      <c r="H18" s="89"/>
      <c r="I18" s="89"/>
    </row>
    <row r="19" spans="1:9" s="90" customFormat="1" x14ac:dyDescent="0.25">
      <c r="A19" s="85"/>
      <c r="B19" s="83" t="s">
        <v>60</v>
      </c>
      <c r="C19" s="93" t="s">
        <v>5</v>
      </c>
      <c r="D19" s="84">
        <v>3</v>
      </c>
      <c r="E19" s="86">
        <v>60000</v>
      </c>
      <c r="F19" s="87">
        <f t="shared" si="0"/>
        <v>180000</v>
      </c>
      <c r="G19" s="88"/>
      <c r="H19" s="89"/>
      <c r="I19" s="89"/>
    </row>
    <row r="20" spans="1:9" s="90" customFormat="1" x14ac:dyDescent="0.25">
      <c r="A20" s="85"/>
      <c r="B20" s="83" t="s">
        <v>61</v>
      </c>
      <c r="C20" s="93" t="s">
        <v>62</v>
      </c>
      <c r="D20" s="84">
        <v>1</v>
      </c>
      <c r="E20" s="86">
        <v>15000</v>
      </c>
      <c r="F20" s="87">
        <f t="shared" si="0"/>
        <v>15000</v>
      </c>
      <c r="G20" s="88"/>
      <c r="H20" s="89"/>
      <c r="I20" s="89"/>
    </row>
    <row r="21" spans="1:9" s="19" customFormat="1" ht="20.100000000000001" customHeight="1" x14ac:dyDescent="0.25">
      <c r="A21" s="15" t="s">
        <v>35</v>
      </c>
      <c r="B21" s="59" t="s">
        <v>23</v>
      </c>
      <c r="C21" s="20" t="s">
        <v>21</v>
      </c>
      <c r="D21" s="70">
        <v>12</v>
      </c>
      <c r="E21" s="51">
        <f>+SUBTOTAL(109,F22:F23)/12</f>
        <v>6000</v>
      </c>
      <c r="F21" s="52">
        <f>+E21*D21</f>
        <v>72000</v>
      </c>
      <c r="G21" s="17"/>
      <c r="H21" s="18"/>
      <c r="I21" s="18"/>
    </row>
    <row r="22" spans="1:9" s="90" customFormat="1" x14ac:dyDescent="0.25">
      <c r="A22" s="85"/>
      <c r="B22" s="83" t="s">
        <v>63</v>
      </c>
      <c r="C22" s="93" t="s">
        <v>21</v>
      </c>
      <c r="D22" s="84">
        <v>12</v>
      </c>
      <c r="E22" s="86">
        <v>4500</v>
      </c>
      <c r="F22" s="87">
        <f t="shared" si="0"/>
        <v>54000</v>
      </c>
      <c r="G22" s="88"/>
      <c r="H22" s="89"/>
      <c r="I22" s="89"/>
    </row>
    <row r="23" spans="1:9" s="90" customFormat="1" x14ac:dyDescent="0.25">
      <c r="A23" s="85"/>
      <c r="B23" s="83" t="s">
        <v>69</v>
      </c>
      <c r="C23" s="93" t="s">
        <v>62</v>
      </c>
      <c r="D23" s="84">
        <v>1</v>
      </c>
      <c r="E23" s="86">
        <v>18000</v>
      </c>
      <c r="F23" s="87">
        <f t="shared" si="0"/>
        <v>18000</v>
      </c>
      <c r="G23" s="88"/>
      <c r="H23" s="89"/>
      <c r="I23" s="89"/>
    </row>
    <row r="24" spans="1:9" s="19" customFormat="1" ht="20.100000000000001" customHeight="1" x14ac:dyDescent="0.25">
      <c r="A24" s="15" t="s">
        <v>36</v>
      </c>
      <c r="B24" s="59" t="s">
        <v>24</v>
      </c>
      <c r="C24" s="20" t="s">
        <v>5</v>
      </c>
      <c r="D24" s="70">
        <v>6</v>
      </c>
      <c r="E24" s="16">
        <v>6815</v>
      </c>
      <c r="F24" s="52">
        <f>+E24*D24</f>
        <v>40890</v>
      </c>
      <c r="G24" s="17"/>
      <c r="H24" s="18"/>
      <c r="I24" s="18"/>
    </row>
    <row r="25" spans="1:9" s="19" customFormat="1" ht="20.100000000000001" customHeight="1" x14ac:dyDescent="0.25">
      <c r="A25" s="15" t="s">
        <v>37</v>
      </c>
      <c r="B25" s="59" t="s">
        <v>25</v>
      </c>
      <c r="C25" s="20" t="s">
        <v>21</v>
      </c>
      <c r="D25" s="70">
        <v>180</v>
      </c>
      <c r="E25" s="16">
        <v>4388</v>
      </c>
      <c r="F25" s="52">
        <f>+E25*D25</f>
        <v>789840</v>
      </c>
      <c r="G25" s="17"/>
      <c r="H25" s="18"/>
      <c r="I25" s="18"/>
    </row>
    <row r="26" spans="1:9" s="19" customFormat="1" ht="20.100000000000001" customHeight="1" x14ac:dyDescent="0.25">
      <c r="A26" s="15" t="s">
        <v>38</v>
      </c>
      <c r="B26" s="59" t="s">
        <v>26</v>
      </c>
      <c r="C26" s="20" t="s">
        <v>21</v>
      </c>
      <c r="D26" s="70">
        <v>160</v>
      </c>
      <c r="E26" s="16">
        <v>423</v>
      </c>
      <c r="F26" s="52">
        <f>+E26*D26</f>
        <v>67680</v>
      </c>
      <c r="G26" s="17"/>
      <c r="H26" s="18"/>
      <c r="I26" s="18"/>
    </row>
    <row r="27" spans="1:9" s="19" customFormat="1" ht="20.100000000000001" customHeight="1" x14ac:dyDescent="0.25">
      <c r="A27" s="15" t="s">
        <v>39</v>
      </c>
      <c r="B27" s="59" t="s">
        <v>27</v>
      </c>
      <c r="C27" s="20" t="s">
        <v>5</v>
      </c>
      <c r="D27" s="70">
        <v>1</v>
      </c>
      <c r="E27" s="96">
        <v>63788</v>
      </c>
      <c r="F27" s="52">
        <f>+E27*D27</f>
        <v>63788</v>
      </c>
      <c r="G27" s="17"/>
      <c r="H27" s="18"/>
      <c r="I27" s="18"/>
    </row>
    <row r="28" spans="1:9" s="19" customFormat="1" ht="20.100000000000001" customHeight="1" x14ac:dyDescent="0.25">
      <c r="A28" s="15"/>
      <c r="B28" s="77"/>
      <c r="C28" s="78"/>
      <c r="D28" s="79"/>
      <c r="E28" s="80"/>
      <c r="F28" s="81"/>
      <c r="G28" s="17"/>
      <c r="H28" s="18"/>
      <c r="I28" s="18"/>
    </row>
    <row r="29" spans="1:9" s="19" customFormat="1" ht="20.100000000000001" customHeight="1" x14ac:dyDescent="0.25">
      <c r="A29" s="15" t="s">
        <v>40</v>
      </c>
      <c r="B29" s="162" t="s">
        <v>28</v>
      </c>
      <c r="C29" s="163"/>
      <c r="D29" s="163"/>
      <c r="E29" s="163"/>
      <c r="F29" s="164"/>
      <c r="G29" s="17"/>
      <c r="H29" s="18"/>
      <c r="I29" s="18"/>
    </row>
    <row r="30" spans="1:9" s="19" customFormat="1" ht="20.100000000000001" customHeight="1" x14ac:dyDescent="0.25">
      <c r="A30" s="15" t="s">
        <v>41</v>
      </c>
      <c r="B30" s="59" t="s">
        <v>24</v>
      </c>
      <c r="C30" s="15" t="s">
        <v>5</v>
      </c>
      <c r="D30" s="69">
        <v>5</v>
      </c>
      <c r="E30" s="16">
        <v>6815</v>
      </c>
      <c r="F30" s="52">
        <f>+E30*D30</f>
        <v>34075</v>
      </c>
      <c r="G30" s="17"/>
      <c r="H30" s="18"/>
      <c r="I30" s="18"/>
    </row>
    <row r="31" spans="1:9" s="19" customFormat="1" ht="20.100000000000001" customHeight="1" x14ac:dyDescent="0.25">
      <c r="A31" s="15" t="s">
        <v>42</v>
      </c>
      <c r="B31" s="59" t="s">
        <v>25</v>
      </c>
      <c r="C31" s="15" t="s">
        <v>21</v>
      </c>
      <c r="D31" s="69">
        <v>95</v>
      </c>
      <c r="E31" s="16">
        <v>4388</v>
      </c>
      <c r="F31" s="52">
        <f t="shared" ref="F31:F32" si="1">+E31*D31</f>
        <v>416860</v>
      </c>
      <c r="G31" s="17"/>
      <c r="H31" s="18"/>
      <c r="I31" s="18"/>
    </row>
    <row r="32" spans="1:9" s="19" customFormat="1" ht="20.100000000000001" customHeight="1" x14ac:dyDescent="0.25">
      <c r="A32" s="15" t="s">
        <v>43</v>
      </c>
      <c r="B32" s="59" t="s">
        <v>26</v>
      </c>
      <c r="C32" s="15" t="s">
        <v>21</v>
      </c>
      <c r="D32" s="69">
        <v>80</v>
      </c>
      <c r="E32" s="16">
        <v>423</v>
      </c>
      <c r="F32" s="52">
        <f t="shared" si="1"/>
        <v>33840</v>
      </c>
      <c r="G32" s="17"/>
      <c r="H32" s="18"/>
      <c r="I32" s="18"/>
    </row>
    <row r="33" spans="1:9" s="19" customFormat="1" ht="20.100000000000001" customHeight="1" x14ac:dyDescent="0.25">
      <c r="A33" s="15"/>
      <c r="B33" s="77"/>
      <c r="C33" s="49"/>
      <c r="D33" s="82"/>
      <c r="E33" s="80"/>
      <c r="F33" s="81"/>
      <c r="G33" s="17"/>
      <c r="H33" s="18"/>
      <c r="I33" s="18"/>
    </row>
    <row r="34" spans="1:9" s="19" customFormat="1" ht="20.100000000000001" customHeight="1" x14ac:dyDescent="0.25">
      <c r="A34" s="15" t="s">
        <v>44</v>
      </c>
      <c r="B34" s="162" t="s">
        <v>29</v>
      </c>
      <c r="C34" s="163"/>
      <c r="D34" s="163"/>
      <c r="E34" s="163"/>
      <c r="F34" s="164"/>
      <c r="G34" s="17"/>
      <c r="H34" s="18"/>
      <c r="I34" s="18"/>
    </row>
    <row r="35" spans="1:9" s="19" customFormat="1" ht="20.100000000000001" customHeight="1" x14ac:dyDescent="0.25">
      <c r="A35" s="15" t="s">
        <v>45</v>
      </c>
      <c r="B35" s="59" t="s">
        <v>27</v>
      </c>
      <c r="C35" s="15" t="s">
        <v>5</v>
      </c>
      <c r="D35" s="69">
        <v>1</v>
      </c>
      <c r="E35" s="16">
        <v>63788</v>
      </c>
      <c r="F35" s="52">
        <f>+E35*D35</f>
        <v>63788</v>
      </c>
      <c r="G35" s="17"/>
      <c r="H35" s="18"/>
      <c r="I35" s="18"/>
    </row>
    <row r="36" spans="1:9" s="19" customFormat="1" ht="20.100000000000001" customHeight="1" x14ac:dyDescent="0.25">
      <c r="A36" s="15"/>
      <c r="B36" s="77"/>
      <c r="C36" s="49"/>
      <c r="D36" s="82"/>
      <c r="E36" s="80"/>
      <c r="F36" s="81"/>
      <c r="G36" s="17"/>
      <c r="H36" s="18"/>
      <c r="I36" s="18"/>
    </row>
    <row r="37" spans="1:9" s="19" customFormat="1" ht="20.100000000000001" customHeight="1" x14ac:dyDescent="0.25">
      <c r="A37" s="15" t="s">
        <v>46</v>
      </c>
      <c r="B37" s="162" t="s">
        <v>30</v>
      </c>
      <c r="C37" s="163"/>
      <c r="D37" s="163"/>
      <c r="E37" s="163"/>
      <c r="F37" s="164"/>
      <c r="G37" s="17"/>
      <c r="H37" s="18"/>
      <c r="I37" s="18"/>
    </row>
    <row r="38" spans="1:9" s="19" customFormat="1" ht="47.25" x14ac:dyDescent="0.25">
      <c r="A38" s="15" t="s">
        <v>47</v>
      </c>
      <c r="B38" s="58" t="s">
        <v>32</v>
      </c>
      <c r="C38" s="15" t="s">
        <v>5</v>
      </c>
      <c r="D38" s="69">
        <v>3</v>
      </c>
      <c r="E38" s="16">
        <v>90000</v>
      </c>
      <c r="F38" s="52">
        <f t="shared" ref="F38:F44" si="2">+E38*D38</f>
        <v>270000</v>
      </c>
      <c r="G38" s="17"/>
      <c r="H38" s="18"/>
      <c r="I38" s="18"/>
    </row>
    <row r="39" spans="1:9" s="19" customFormat="1" ht="20.100000000000001" customHeight="1" x14ac:dyDescent="0.25">
      <c r="A39" s="15" t="s">
        <v>48</v>
      </c>
      <c r="B39" s="59" t="s">
        <v>23</v>
      </c>
      <c r="C39" s="15" t="s">
        <v>21</v>
      </c>
      <c r="D39" s="69">
        <v>15</v>
      </c>
      <c r="E39" s="16">
        <v>6000</v>
      </c>
      <c r="F39" s="52">
        <f t="shared" si="2"/>
        <v>90000</v>
      </c>
      <c r="G39" s="17"/>
      <c r="H39" s="18"/>
      <c r="I39" s="18"/>
    </row>
    <row r="40" spans="1:9" s="19" customFormat="1" ht="20.100000000000001" customHeight="1" x14ac:dyDescent="0.25">
      <c r="A40" s="15" t="s">
        <v>49</v>
      </c>
      <c r="B40" s="59" t="s">
        <v>24</v>
      </c>
      <c r="C40" s="15" t="s">
        <v>5</v>
      </c>
      <c r="D40" s="69">
        <v>3</v>
      </c>
      <c r="E40" s="16">
        <v>6815</v>
      </c>
      <c r="F40" s="52">
        <f t="shared" si="2"/>
        <v>20445</v>
      </c>
      <c r="G40" s="17"/>
      <c r="H40" s="18"/>
      <c r="I40" s="18"/>
    </row>
    <row r="41" spans="1:9" s="19" customFormat="1" ht="20.100000000000001" customHeight="1" x14ac:dyDescent="0.25">
      <c r="A41" s="15" t="s">
        <v>50</v>
      </c>
      <c r="B41" s="59" t="s">
        <v>25</v>
      </c>
      <c r="C41" s="15" t="s">
        <v>21</v>
      </c>
      <c r="D41" s="69">
        <v>25</v>
      </c>
      <c r="E41" s="16">
        <v>4388</v>
      </c>
      <c r="F41" s="52">
        <f t="shared" si="2"/>
        <v>109700</v>
      </c>
      <c r="G41" s="17"/>
      <c r="H41" s="18"/>
      <c r="I41" s="18"/>
    </row>
    <row r="42" spans="1:9" s="19" customFormat="1" ht="20.100000000000001" customHeight="1" x14ac:dyDescent="0.25">
      <c r="A42" s="15" t="s">
        <v>51</v>
      </c>
      <c r="B42" s="59" t="s">
        <v>27</v>
      </c>
      <c r="C42" s="15" t="s">
        <v>5</v>
      </c>
      <c r="D42" s="69">
        <v>1</v>
      </c>
      <c r="E42" s="16">
        <v>63788</v>
      </c>
      <c r="F42" s="52">
        <f t="shared" si="2"/>
        <v>63788</v>
      </c>
      <c r="G42" s="17"/>
      <c r="H42" s="18"/>
      <c r="I42" s="18"/>
    </row>
    <row r="43" spans="1:9" s="19" customFormat="1" ht="20.100000000000001" customHeight="1" x14ac:dyDescent="0.25">
      <c r="A43" s="15"/>
      <c r="B43" s="59"/>
      <c r="C43" s="15"/>
      <c r="D43" s="69"/>
      <c r="E43" s="16"/>
      <c r="F43" s="52">
        <f t="shared" si="2"/>
        <v>0</v>
      </c>
      <c r="G43" s="17"/>
      <c r="H43" s="18"/>
      <c r="I43" s="18"/>
    </row>
    <row r="44" spans="1:9" ht="26.25" customHeight="1" x14ac:dyDescent="0.25">
      <c r="A44" s="15" t="s">
        <v>52</v>
      </c>
      <c r="B44" s="21" t="s">
        <v>31</v>
      </c>
      <c r="C44" s="20" t="s">
        <v>21</v>
      </c>
      <c r="D44" s="71">
        <v>2</v>
      </c>
      <c r="E44" s="22">
        <v>4388</v>
      </c>
      <c r="F44" s="52">
        <f t="shared" si="2"/>
        <v>8776</v>
      </c>
    </row>
    <row r="45" spans="1:9" ht="21.6" customHeight="1" x14ac:dyDescent="0.25">
      <c r="A45" s="15" t="s">
        <v>64</v>
      </c>
      <c r="B45" s="21" t="s">
        <v>53</v>
      </c>
      <c r="C45" s="20" t="s">
        <v>62</v>
      </c>
      <c r="D45" s="71">
        <v>1</v>
      </c>
      <c r="E45" s="51">
        <f>+SUBTOTAL(109,F46:F51)</f>
        <v>110775</v>
      </c>
      <c r="F45" s="52">
        <f>+E45*D45</f>
        <v>110775</v>
      </c>
    </row>
    <row r="46" spans="1:9" s="90" customFormat="1" x14ac:dyDescent="0.25">
      <c r="A46" s="85"/>
      <c r="B46" s="83" t="s">
        <v>71</v>
      </c>
      <c r="C46" s="93" t="s">
        <v>5</v>
      </c>
      <c r="D46" s="84">
        <v>20</v>
      </c>
      <c r="E46" s="86">
        <v>2000</v>
      </c>
      <c r="F46" s="87">
        <f>+E46*D46</f>
        <v>40000</v>
      </c>
      <c r="G46" s="88"/>
      <c r="H46" s="89"/>
      <c r="I46" s="89"/>
    </row>
    <row r="47" spans="1:9" s="90" customFormat="1" x14ac:dyDescent="0.25">
      <c r="A47" s="85"/>
      <c r="B47" s="83" t="s">
        <v>70</v>
      </c>
      <c r="C47" s="93" t="s">
        <v>5</v>
      </c>
      <c r="D47" s="84">
        <v>25</v>
      </c>
      <c r="E47" s="86">
        <v>851</v>
      </c>
      <c r="F47" s="87">
        <f t="shared" ref="F47:F51" si="3">+E47*D47</f>
        <v>21275</v>
      </c>
      <c r="G47" s="88"/>
      <c r="H47" s="89"/>
      <c r="I47" s="89"/>
    </row>
    <row r="48" spans="1:9" s="90" customFormat="1" x14ac:dyDescent="0.25">
      <c r="A48" s="85"/>
      <c r="B48" s="83" t="s">
        <v>72</v>
      </c>
      <c r="C48" s="93" t="s">
        <v>5</v>
      </c>
      <c r="D48" s="84">
        <v>100</v>
      </c>
      <c r="E48" s="86">
        <v>150</v>
      </c>
      <c r="F48" s="87">
        <f t="shared" si="3"/>
        <v>15000</v>
      </c>
      <c r="G48" s="88"/>
      <c r="H48" s="89"/>
      <c r="I48" s="89"/>
    </row>
    <row r="49" spans="1:9" s="90" customFormat="1" x14ac:dyDescent="0.25">
      <c r="A49" s="85"/>
      <c r="B49" s="83" t="s">
        <v>73</v>
      </c>
      <c r="C49" s="93" t="s">
        <v>5</v>
      </c>
      <c r="D49" s="84">
        <v>150</v>
      </c>
      <c r="E49" s="86">
        <v>55</v>
      </c>
      <c r="F49" s="87">
        <f t="shared" si="3"/>
        <v>8250</v>
      </c>
      <c r="G49" s="88"/>
      <c r="H49" s="89"/>
      <c r="I49" s="89"/>
    </row>
    <row r="50" spans="1:9" s="90" customFormat="1" x14ac:dyDescent="0.25">
      <c r="A50" s="85"/>
      <c r="B50" s="83" t="s">
        <v>74</v>
      </c>
      <c r="C50" s="93" t="s">
        <v>5</v>
      </c>
      <c r="D50" s="84">
        <v>3</v>
      </c>
      <c r="E50" s="86">
        <v>3750</v>
      </c>
      <c r="F50" s="87">
        <f t="shared" si="3"/>
        <v>11250</v>
      </c>
      <c r="G50" s="88"/>
      <c r="H50" s="89"/>
      <c r="I50" s="89"/>
    </row>
    <row r="51" spans="1:9" s="90" customFormat="1" x14ac:dyDescent="0.25">
      <c r="A51" s="85"/>
      <c r="B51" s="83" t="s">
        <v>75</v>
      </c>
      <c r="C51" s="93" t="s">
        <v>62</v>
      </c>
      <c r="D51" s="84">
        <v>1</v>
      </c>
      <c r="E51" s="86">
        <v>15000</v>
      </c>
      <c r="F51" s="87">
        <f t="shared" si="3"/>
        <v>15000</v>
      </c>
      <c r="G51" s="88"/>
      <c r="H51" s="89"/>
      <c r="I51" s="89"/>
    </row>
    <row r="52" spans="1:9" ht="21.6" customHeight="1" x14ac:dyDescent="0.25">
      <c r="A52" s="15" t="s">
        <v>65</v>
      </c>
      <c r="B52" s="21" t="s">
        <v>54</v>
      </c>
      <c r="C52" s="20" t="s">
        <v>62</v>
      </c>
      <c r="D52" s="71">
        <v>1</v>
      </c>
      <c r="E52" s="22">
        <f>2305*8*3*8+7000*12+8000*4*2*2+5000*4+180000+80000</f>
        <v>934560</v>
      </c>
      <c r="F52" s="52">
        <f>+E52*D52</f>
        <v>934560</v>
      </c>
    </row>
    <row r="53" spans="1:9" ht="21.6" customHeight="1" x14ac:dyDescent="0.25">
      <c r="A53" s="15" t="s">
        <v>66</v>
      </c>
      <c r="B53" s="21" t="s">
        <v>55</v>
      </c>
      <c r="C53" s="20" t="s">
        <v>5</v>
      </c>
      <c r="D53" s="71">
        <v>1</v>
      </c>
      <c r="E53" s="22">
        <f>8000*8*1*6</f>
        <v>384000</v>
      </c>
      <c r="F53" s="52">
        <f>+E53*D53</f>
        <v>384000</v>
      </c>
    </row>
    <row r="54" spans="1:9" ht="31.5" x14ac:dyDescent="0.25">
      <c r="A54" s="15" t="s">
        <v>67</v>
      </c>
      <c r="B54" s="21" t="s">
        <v>56</v>
      </c>
      <c r="C54" s="20" t="s">
        <v>62</v>
      </c>
      <c r="D54" s="71">
        <v>1</v>
      </c>
      <c r="E54" s="22">
        <f>28000*24</f>
        <v>672000</v>
      </c>
      <c r="F54" s="52">
        <f>+E54*D54</f>
        <v>672000</v>
      </c>
      <c r="G54" s="3" t="s">
        <v>78</v>
      </c>
    </row>
    <row r="55" spans="1:9" ht="21.6" customHeight="1" x14ac:dyDescent="0.25">
      <c r="A55" s="15" t="s">
        <v>68</v>
      </c>
      <c r="B55" s="21" t="s">
        <v>57</v>
      </c>
      <c r="C55" s="20" t="s">
        <v>62</v>
      </c>
      <c r="D55" s="71">
        <v>1</v>
      </c>
      <c r="E55" s="22">
        <f>28*10000</f>
        <v>280000</v>
      </c>
      <c r="F55" s="52">
        <f>+E55*D55</f>
        <v>280000</v>
      </c>
    </row>
    <row r="56" spans="1:9" ht="21.6" customHeight="1" x14ac:dyDescent="0.25">
      <c r="A56" s="20"/>
      <c r="B56" s="21"/>
      <c r="C56" s="20"/>
      <c r="D56" s="71"/>
      <c r="E56" s="22"/>
      <c r="F56" s="47"/>
    </row>
    <row r="57" spans="1:9" ht="20.100000000000001" customHeight="1" x14ac:dyDescent="0.25">
      <c r="A57" s="23"/>
      <c r="B57" s="24" t="s">
        <v>10</v>
      </c>
      <c r="C57" s="25"/>
      <c r="D57" s="72"/>
      <c r="E57" s="26"/>
      <c r="F57" s="26">
        <f t="shared" ref="F57:F61" si="4">+D57*E57</f>
        <v>0</v>
      </c>
      <c r="G57" s="8"/>
      <c r="H57" s="27"/>
      <c r="I57" s="28"/>
    </row>
    <row r="58" spans="1:9" ht="20.100000000000001" customHeight="1" x14ac:dyDescent="0.25">
      <c r="A58" s="23"/>
      <c r="B58" s="60" t="s">
        <v>11</v>
      </c>
      <c r="C58" s="29"/>
      <c r="D58" s="73"/>
      <c r="E58" s="26"/>
      <c r="F58" s="26">
        <f t="shared" si="4"/>
        <v>0</v>
      </c>
      <c r="G58" s="8"/>
      <c r="H58" s="27"/>
      <c r="I58" s="28"/>
    </row>
    <row r="59" spans="1:9" ht="20.100000000000001" customHeight="1" x14ac:dyDescent="0.25">
      <c r="A59" s="23"/>
      <c r="B59" s="60" t="s">
        <v>12</v>
      </c>
      <c r="C59" s="29" t="s">
        <v>5</v>
      </c>
      <c r="D59" s="73">
        <v>3</v>
      </c>
      <c r="E59" s="26"/>
      <c r="F59" s="26">
        <f t="shared" si="4"/>
        <v>0</v>
      </c>
      <c r="G59" s="8"/>
      <c r="H59" s="27"/>
      <c r="I59" s="28"/>
    </row>
    <row r="60" spans="1:9" s="36" customFormat="1" ht="20.100000000000001" customHeight="1" x14ac:dyDescent="0.25">
      <c r="A60" s="30"/>
      <c r="B60" s="61" t="s">
        <v>13</v>
      </c>
      <c r="C60" s="31" t="s">
        <v>14</v>
      </c>
      <c r="D60" s="74">
        <v>10</v>
      </c>
      <c r="E60" s="32"/>
      <c r="F60" s="26">
        <f>+D60*E60</f>
        <v>0</v>
      </c>
      <c r="G60" s="33"/>
      <c r="H60" s="34"/>
      <c r="I60" s="35"/>
    </row>
    <row r="61" spans="1:9" ht="20.100000000000001" customHeight="1" x14ac:dyDescent="0.25">
      <c r="A61" s="23"/>
      <c r="B61" s="62" t="s">
        <v>15</v>
      </c>
      <c r="C61" s="29"/>
      <c r="D61" s="73"/>
      <c r="E61" s="26"/>
      <c r="F61" s="26">
        <f t="shared" si="4"/>
        <v>0</v>
      </c>
      <c r="G61" s="8"/>
      <c r="H61" s="27"/>
      <c r="I61" s="97">
        <f>+F52/I62</f>
        <v>0.24197325648683601</v>
      </c>
    </row>
    <row r="62" spans="1:9" s="9" customFormat="1" ht="20.100000000000001" customHeight="1" x14ac:dyDescent="0.25">
      <c r="A62" s="161" t="s">
        <v>79</v>
      </c>
      <c r="B62" s="161"/>
      <c r="C62" s="161"/>
      <c r="D62" s="161"/>
      <c r="E62" s="161"/>
      <c r="F62" s="37">
        <f>+SUM(F16,F21,F24,F25,F26,F27,F30,F31,F32,F35,F38,F39,F40,F41,F42,F44,F45,F52,F53,F54,F55)</f>
        <v>4796805</v>
      </c>
      <c r="G62" s="8"/>
      <c r="I62" s="39">
        <f>+F62-F52</f>
        <v>3862245</v>
      </c>
    </row>
    <row r="63" spans="1:9" s="9" customFormat="1" ht="20.100000000000001" customHeight="1" x14ac:dyDescent="0.25">
      <c r="A63" s="161" t="s">
        <v>16</v>
      </c>
      <c r="B63" s="161"/>
      <c r="C63" s="161"/>
      <c r="D63" s="161"/>
      <c r="E63" s="161"/>
      <c r="F63" s="38">
        <f>+F62*0.18</f>
        <v>863424.9</v>
      </c>
      <c r="G63" s="8"/>
      <c r="I63" s="39">
        <f>+I62*30%</f>
        <v>1158673.5</v>
      </c>
    </row>
    <row r="64" spans="1:9" s="9" customFormat="1" ht="20.100000000000001" customHeight="1" x14ac:dyDescent="0.25">
      <c r="A64" s="161" t="s">
        <v>17</v>
      </c>
      <c r="B64" s="161"/>
      <c r="C64" s="161"/>
      <c r="D64" s="161"/>
      <c r="E64" s="161"/>
      <c r="F64" s="37">
        <f>SUM(F62:F63)</f>
        <v>5660229.9000000004</v>
      </c>
      <c r="G64" s="8"/>
    </row>
    <row r="65" spans="1:7" s="9" customFormat="1" x14ac:dyDescent="0.25">
      <c r="B65" s="56"/>
      <c r="C65" s="94"/>
      <c r="D65" s="75"/>
      <c r="E65" s="8"/>
      <c r="F65" s="39"/>
      <c r="G65" s="8"/>
    </row>
    <row r="66" spans="1:7" s="9" customFormat="1" x14ac:dyDescent="0.25">
      <c r="A66" s="40" t="s">
        <v>18</v>
      </c>
      <c r="B66" s="56"/>
      <c r="C66" s="94"/>
      <c r="D66" s="75"/>
      <c r="E66" s="8"/>
      <c r="F66" s="39"/>
      <c r="G66" s="8"/>
    </row>
    <row r="67" spans="1:7" s="9" customFormat="1" x14ac:dyDescent="0.25">
      <c r="B67" s="56"/>
      <c r="C67" s="94"/>
      <c r="D67" s="75"/>
      <c r="E67" s="8"/>
      <c r="F67" s="39"/>
      <c r="G67" s="8"/>
    </row>
    <row r="68" spans="1:7" s="9" customFormat="1" x14ac:dyDescent="0.25">
      <c r="B68" s="56"/>
      <c r="C68" s="94"/>
      <c r="D68" s="75"/>
      <c r="E68" s="8"/>
      <c r="F68" s="39">
        <f>F62*1.2</f>
        <v>5756166</v>
      </c>
      <c r="G68" s="8"/>
    </row>
    <row r="69" spans="1:7" s="9" customFormat="1" x14ac:dyDescent="0.25">
      <c r="B69" s="56"/>
      <c r="C69" s="94"/>
      <c r="D69" s="75"/>
      <c r="E69" s="8"/>
      <c r="F69" s="39"/>
      <c r="G69" s="8"/>
    </row>
    <row r="70" spans="1:7" s="9" customFormat="1" x14ac:dyDescent="0.25">
      <c r="A70" s="41" t="s">
        <v>19</v>
      </c>
      <c r="B70" s="56"/>
      <c r="C70" s="94"/>
      <c r="D70" s="75"/>
      <c r="E70" s="8">
        <f>F62-'DQE LOBA ok'!F62</f>
        <v>300000</v>
      </c>
      <c r="F70" s="39"/>
      <c r="G70" s="8"/>
    </row>
    <row r="71" spans="1:7" s="9" customFormat="1" x14ac:dyDescent="0.25">
      <c r="B71" s="56"/>
      <c r="C71" s="94"/>
      <c r="D71" s="75"/>
      <c r="E71" s="8"/>
      <c r="F71" s="39"/>
      <c r="G71" s="8"/>
    </row>
    <row r="72" spans="1:7" x14ac:dyDescent="0.25">
      <c r="F72" s="43"/>
    </row>
    <row r="73" spans="1:7" x14ac:dyDescent="0.25">
      <c r="F73" s="43"/>
    </row>
    <row r="74" spans="1:7" x14ac:dyDescent="0.25">
      <c r="F74" s="43"/>
    </row>
    <row r="75" spans="1:7" x14ac:dyDescent="0.25">
      <c r="F75" s="43"/>
    </row>
  </sheetData>
  <mergeCells count="7">
    <mergeCell ref="A62:E62"/>
    <mergeCell ref="A63:E63"/>
    <mergeCell ref="A64:E64"/>
    <mergeCell ref="B37:F37"/>
    <mergeCell ref="B15:F15"/>
    <mergeCell ref="B34:F34"/>
    <mergeCell ref="B29:F29"/>
  </mergeCells>
  <phoneticPr fontId="11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FAEE4-B96D-4F6A-82CA-9096176D2FDC}">
  <dimension ref="A1:J76"/>
  <sheetViews>
    <sheetView topLeftCell="A46" workbookViewId="0">
      <selection activeCell="G73" sqref="G73"/>
    </sheetView>
  </sheetViews>
  <sheetFormatPr baseColWidth="10" defaultColWidth="9.140625" defaultRowHeight="15.75" x14ac:dyDescent="0.25"/>
  <cols>
    <col min="1" max="1" width="8.42578125" style="42" customWidth="1"/>
    <col min="2" max="2" width="73.7109375" style="63" bestFit="1" customWidth="1"/>
    <col min="3" max="3" width="7.85546875" style="95" customWidth="1"/>
    <col min="4" max="4" width="10" style="120" customWidth="1"/>
    <col min="5" max="5" width="14.140625" style="3" customWidth="1"/>
    <col min="6" max="6" width="14.28515625" style="48" customWidth="1"/>
    <col min="7" max="7" width="13.42578125" style="3" customWidth="1"/>
    <col min="8" max="8" width="15.42578125" style="98" customWidth="1"/>
    <col min="9" max="9" width="11.5703125" style="102" customWidth="1"/>
    <col min="10" max="10" width="16.85546875" style="102" customWidth="1"/>
    <col min="11" max="256" width="9.140625" style="4"/>
    <col min="257" max="257" width="8.42578125" style="4" customWidth="1"/>
    <col min="258" max="258" width="54.710937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7109375" style="4" bestFit="1" customWidth="1"/>
    <col min="263" max="263" width="14.5703125" style="4" bestFit="1" customWidth="1"/>
    <col min="264" max="512" width="9.140625" style="4"/>
    <col min="513" max="513" width="8.42578125" style="4" customWidth="1"/>
    <col min="514" max="514" width="54.710937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7109375" style="4" bestFit="1" customWidth="1"/>
    <col min="519" max="519" width="14.5703125" style="4" bestFit="1" customWidth="1"/>
    <col min="520" max="768" width="9.140625" style="4"/>
    <col min="769" max="769" width="8.42578125" style="4" customWidth="1"/>
    <col min="770" max="770" width="54.710937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7109375" style="4" bestFit="1" customWidth="1"/>
    <col min="775" max="775" width="14.5703125" style="4" bestFit="1" customWidth="1"/>
    <col min="776" max="1024" width="9.140625" style="4"/>
    <col min="1025" max="1025" width="8.42578125" style="4" customWidth="1"/>
    <col min="1026" max="1026" width="54.710937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7109375" style="4" bestFit="1" customWidth="1"/>
    <col min="1031" max="1031" width="14.5703125" style="4" bestFit="1" customWidth="1"/>
    <col min="1032" max="1280" width="9.140625" style="4"/>
    <col min="1281" max="1281" width="8.42578125" style="4" customWidth="1"/>
    <col min="1282" max="1282" width="54.710937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7109375" style="4" bestFit="1" customWidth="1"/>
    <col min="1287" max="1287" width="14.5703125" style="4" bestFit="1" customWidth="1"/>
    <col min="1288" max="1536" width="9.140625" style="4"/>
    <col min="1537" max="1537" width="8.42578125" style="4" customWidth="1"/>
    <col min="1538" max="1538" width="54.710937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7109375" style="4" bestFit="1" customWidth="1"/>
    <col min="1543" max="1543" width="14.5703125" style="4" bestFit="1" customWidth="1"/>
    <col min="1544" max="1792" width="9.140625" style="4"/>
    <col min="1793" max="1793" width="8.42578125" style="4" customWidth="1"/>
    <col min="1794" max="1794" width="54.710937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7109375" style="4" bestFit="1" customWidth="1"/>
    <col min="1799" max="1799" width="14.5703125" style="4" bestFit="1" customWidth="1"/>
    <col min="1800" max="2048" width="9.140625" style="4"/>
    <col min="2049" max="2049" width="8.42578125" style="4" customWidth="1"/>
    <col min="2050" max="2050" width="54.710937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7109375" style="4" bestFit="1" customWidth="1"/>
    <col min="2055" max="2055" width="14.5703125" style="4" bestFit="1" customWidth="1"/>
    <col min="2056" max="2304" width="9.140625" style="4"/>
    <col min="2305" max="2305" width="8.42578125" style="4" customWidth="1"/>
    <col min="2306" max="2306" width="54.710937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7109375" style="4" bestFit="1" customWidth="1"/>
    <col min="2311" max="2311" width="14.5703125" style="4" bestFit="1" customWidth="1"/>
    <col min="2312" max="2560" width="9.140625" style="4"/>
    <col min="2561" max="2561" width="8.42578125" style="4" customWidth="1"/>
    <col min="2562" max="2562" width="54.710937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7109375" style="4" bestFit="1" customWidth="1"/>
    <col min="2567" max="2567" width="14.5703125" style="4" bestFit="1" customWidth="1"/>
    <col min="2568" max="2816" width="9.140625" style="4"/>
    <col min="2817" max="2817" width="8.42578125" style="4" customWidth="1"/>
    <col min="2818" max="2818" width="54.710937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7109375" style="4" bestFit="1" customWidth="1"/>
    <col min="2823" max="2823" width="14.5703125" style="4" bestFit="1" customWidth="1"/>
    <col min="2824" max="3072" width="9.140625" style="4"/>
    <col min="3073" max="3073" width="8.42578125" style="4" customWidth="1"/>
    <col min="3074" max="3074" width="54.710937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7109375" style="4" bestFit="1" customWidth="1"/>
    <col min="3079" max="3079" width="14.5703125" style="4" bestFit="1" customWidth="1"/>
    <col min="3080" max="3328" width="9.140625" style="4"/>
    <col min="3329" max="3329" width="8.42578125" style="4" customWidth="1"/>
    <col min="3330" max="3330" width="54.710937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7109375" style="4" bestFit="1" customWidth="1"/>
    <col min="3335" max="3335" width="14.5703125" style="4" bestFit="1" customWidth="1"/>
    <col min="3336" max="3584" width="9.140625" style="4"/>
    <col min="3585" max="3585" width="8.42578125" style="4" customWidth="1"/>
    <col min="3586" max="3586" width="54.710937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7109375" style="4" bestFit="1" customWidth="1"/>
    <col min="3591" max="3591" width="14.5703125" style="4" bestFit="1" customWidth="1"/>
    <col min="3592" max="3840" width="9.140625" style="4"/>
    <col min="3841" max="3841" width="8.42578125" style="4" customWidth="1"/>
    <col min="3842" max="3842" width="54.710937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7109375" style="4" bestFit="1" customWidth="1"/>
    <col min="3847" max="3847" width="14.5703125" style="4" bestFit="1" customWidth="1"/>
    <col min="3848" max="4096" width="9.140625" style="4"/>
    <col min="4097" max="4097" width="8.42578125" style="4" customWidth="1"/>
    <col min="4098" max="4098" width="54.710937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7109375" style="4" bestFit="1" customWidth="1"/>
    <col min="4103" max="4103" width="14.5703125" style="4" bestFit="1" customWidth="1"/>
    <col min="4104" max="4352" width="9.140625" style="4"/>
    <col min="4353" max="4353" width="8.42578125" style="4" customWidth="1"/>
    <col min="4354" max="4354" width="54.710937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7109375" style="4" bestFit="1" customWidth="1"/>
    <col min="4359" max="4359" width="14.5703125" style="4" bestFit="1" customWidth="1"/>
    <col min="4360" max="4608" width="9.140625" style="4"/>
    <col min="4609" max="4609" width="8.42578125" style="4" customWidth="1"/>
    <col min="4610" max="4610" width="54.710937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7109375" style="4" bestFit="1" customWidth="1"/>
    <col min="4615" max="4615" width="14.5703125" style="4" bestFit="1" customWidth="1"/>
    <col min="4616" max="4864" width="9.140625" style="4"/>
    <col min="4865" max="4865" width="8.42578125" style="4" customWidth="1"/>
    <col min="4866" max="4866" width="54.710937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7109375" style="4" bestFit="1" customWidth="1"/>
    <col min="4871" max="4871" width="14.5703125" style="4" bestFit="1" customWidth="1"/>
    <col min="4872" max="5120" width="9.140625" style="4"/>
    <col min="5121" max="5121" width="8.42578125" style="4" customWidth="1"/>
    <col min="5122" max="5122" width="54.710937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7109375" style="4" bestFit="1" customWidth="1"/>
    <col min="5127" max="5127" width="14.5703125" style="4" bestFit="1" customWidth="1"/>
    <col min="5128" max="5376" width="9.140625" style="4"/>
    <col min="5377" max="5377" width="8.42578125" style="4" customWidth="1"/>
    <col min="5378" max="5378" width="54.710937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7109375" style="4" bestFit="1" customWidth="1"/>
    <col min="5383" max="5383" width="14.5703125" style="4" bestFit="1" customWidth="1"/>
    <col min="5384" max="5632" width="9.140625" style="4"/>
    <col min="5633" max="5633" width="8.42578125" style="4" customWidth="1"/>
    <col min="5634" max="5634" width="54.710937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7109375" style="4" bestFit="1" customWidth="1"/>
    <col min="5639" max="5639" width="14.5703125" style="4" bestFit="1" customWidth="1"/>
    <col min="5640" max="5888" width="9.140625" style="4"/>
    <col min="5889" max="5889" width="8.42578125" style="4" customWidth="1"/>
    <col min="5890" max="5890" width="54.710937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7109375" style="4" bestFit="1" customWidth="1"/>
    <col min="5895" max="5895" width="14.5703125" style="4" bestFit="1" customWidth="1"/>
    <col min="5896" max="6144" width="9.140625" style="4"/>
    <col min="6145" max="6145" width="8.42578125" style="4" customWidth="1"/>
    <col min="6146" max="6146" width="54.710937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7109375" style="4" bestFit="1" customWidth="1"/>
    <col min="6151" max="6151" width="14.5703125" style="4" bestFit="1" customWidth="1"/>
    <col min="6152" max="6400" width="9.140625" style="4"/>
    <col min="6401" max="6401" width="8.42578125" style="4" customWidth="1"/>
    <col min="6402" max="6402" width="54.710937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7109375" style="4" bestFit="1" customWidth="1"/>
    <col min="6407" max="6407" width="14.5703125" style="4" bestFit="1" customWidth="1"/>
    <col min="6408" max="6656" width="9.140625" style="4"/>
    <col min="6657" max="6657" width="8.42578125" style="4" customWidth="1"/>
    <col min="6658" max="6658" width="54.710937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7109375" style="4" bestFit="1" customWidth="1"/>
    <col min="6663" max="6663" width="14.5703125" style="4" bestFit="1" customWidth="1"/>
    <col min="6664" max="6912" width="9.140625" style="4"/>
    <col min="6913" max="6913" width="8.42578125" style="4" customWidth="1"/>
    <col min="6914" max="6914" width="54.710937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7109375" style="4" bestFit="1" customWidth="1"/>
    <col min="6919" max="6919" width="14.5703125" style="4" bestFit="1" customWidth="1"/>
    <col min="6920" max="7168" width="9.140625" style="4"/>
    <col min="7169" max="7169" width="8.42578125" style="4" customWidth="1"/>
    <col min="7170" max="7170" width="54.710937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7109375" style="4" bestFit="1" customWidth="1"/>
    <col min="7175" max="7175" width="14.5703125" style="4" bestFit="1" customWidth="1"/>
    <col min="7176" max="7424" width="9.140625" style="4"/>
    <col min="7425" max="7425" width="8.42578125" style="4" customWidth="1"/>
    <col min="7426" max="7426" width="54.710937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7109375" style="4" bestFit="1" customWidth="1"/>
    <col min="7431" max="7431" width="14.5703125" style="4" bestFit="1" customWidth="1"/>
    <col min="7432" max="7680" width="9.140625" style="4"/>
    <col min="7681" max="7681" width="8.42578125" style="4" customWidth="1"/>
    <col min="7682" max="7682" width="54.710937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7109375" style="4" bestFit="1" customWidth="1"/>
    <col min="7687" max="7687" width="14.5703125" style="4" bestFit="1" customWidth="1"/>
    <col min="7688" max="7936" width="9.140625" style="4"/>
    <col min="7937" max="7937" width="8.42578125" style="4" customWidth="1"/>
    <col min="7938" max="7938" width="54.710937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7109375" style="4" bestFit="1" customWidth="1"/>
    <col min="7943" max="7943" width="14.5703125" style="4" bestFit="1" customWidth="1"/>
    <col min="7944" max="8192" width="9.140625" style="4"/>
    <col min="8193" max="8193" width="8.42578125" style="4" customWidth="1"/>
    <col min="8194" max="8194" width="54.710937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7109375" style="4" bestFit="1" customWidth="1"/>
    <col min="8199" max="8199" width="14.5703125" style="4" bestFit="1" customWidth="1"/>
    <col min="8200" max="8448" width="9.140625" style="4"/>
    <col min="8449" max="8449" width="8.42578125" style="4" customWidth="1"/>
    <col min="8450" max="8450" width="54.710937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7109375" style="4" bestFit="1" customWidth="1"/>
    <col min="8455" max="8455" width="14.5703125" style="4" bestFit="1" customWidth="1"/>
    <col min="8456" max="8704" width="9.140625" style="4"/>
    <col min="8705" max="8705" width="8.42578125" style="4" customWidth="1"/>
    <col min="8706" max="8706" width="54.710937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7109375" style="4" bestFit="1" customWidth="1"/>
    <col min="8711" max="8711" width="14.5703125" style="4" bestFit="1" customWidth="1"/>
    <col min="8712" max="8960" width="9.140625" style="4"/>
    <col min="8961" max="8961" width="8.42578125" style="4" customWidth="1"/>
    <col min="8962" max="8962" width="54.710937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7109375" style="4" bestFit="1" customWidth="1"/>
    <col min="8967" max="8967" width="14.5703125" style="4" bestFit="1" customWidth="1"/>
    <col min="8968" max="9216" width="9.140625" style="4"/>
    <col min="9217" max="9217" width="8.42578125" style="4" customWidth="1"/>
    <col min="9218" max="9218" width="54.710937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7109375" style="4" bestFit="1" customWidth="1"/>
    <col min="9223" max="9223" width="14.5703125" style="4" bestFit="1" customWidth="1"/>
    <col min="9224" max="9472" width="9.140625" style="4"/>
    <col min="9473" max="9473" width="8.42578125" style="4" customWidth="1"/>
    <col min="9474" max="9474" width="54.710937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7109375" style="4" bestFit="1" customWidth="1"/>
    <col min="9479" max="9479" width="14.5703125" style="4" bestFit="1" customWidth="1"/>
    <col min="9480" max="9728" width="9.140625" style="4"/>
    <col min="9729" max="9729" width="8.42578125" style="4" customWidth="1"/>
    <col min="9730" max="9730" width="54.710937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7109375" style="4" bestFit="1" customWidth="1"/>
    <col min="9735" max="9735" width="14.5703125" style="4" bestFit="1" customWidth="1"/>
    <col min="9736" max="9984" width="9.140625" style="4"/>
    <col min="9985" max="9985" width="8.42578125" style="4" customWidth="1"/>
    <col min="9986" max="9986" width="54.710937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7109375" style="4" bestFit="1" customWidth="1"/>
    <col min="9991" max="9991" width="14.5703125" style="4" bestFit="1" customWidth="1"/>
    <col min="9992" max="10240" width="9.140625" style="4"/>
    <col min="10241" max="10241" width="8.42578125" style="4" customWidth="1"/>
    <col min="10242" max="10242" width="54.710937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7109375" style="4" bestFit="1" customWidth="1"/>
    <col min="10247" max="10247" width="14.5703125" style="4" bestFit="1" customWidth="1"/>
    <col min="10248" max="10496" width="9.140625" style="4"/>
    <col min="10497" max="10497" width="8.42578125" style="4" customWidth="1"/>
    <col min="10498" max="10498" width="54.710937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7109375" style="4" bestFit="1" customWidth="1"/>
    <col min="10503" max="10503" width="14.5703125" style="4" bestFit="1" customWidth="1"/>
    <col min="10504" max="10752" width="9.140625" style="4"/>
    <col min="10753" max="10753" width="8.42578125" style="4" customWidth="1"/>
    <col min="10754" max="10754" width="54.710937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7109375" style="4" bestFit="1" customWidth="1"/>
    <col min="10759" max="10759" width="14.5703125" style="4" bestFit="1" customWidth="1"/>
    <col min="10760" max="11008" width="9.140625" style="4"/>
    <col min="11009" max="11009" width="8.42578125" style="4" customWidth="1"/>
    <col min="11010" max="11010" width="54.710937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7109375" style="4" bestFit="1" customWidth="1"/>
    <col min="11015" max="11015" width="14.5703125" style="4" bestFit="1" customWidth="1"/>
    <col min="11016" max="11264" width="9.140625" style="4"/>
    <col min="11265" max="11265" width="8.42578125" style="4" customWidth="1"/>
    <col min="11266" max="11266" width="54.710937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7109375" style="4" bestFit="1" customWidth="1"/>
    <col min="11271" max="11271" width="14.5703125" style="4" bestFit="1" customWidth="1"/>
    <col min="11272" max="11520" width="9.140625" style="4"/>
    <col min="11521" max="11521" width="8.42578125" style="4" customWidth="1"/>
    <col min="11522" max="11522" width="54.710937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7109375" style="4" bestFit="1" customWidth="1"/>
    <col min="11527" max="11527" width="14.5703125" style="4" bestFit="1" customWidth="1"/>
    <col min="11528" max="11776" width="9.140625" style="4"/>
    <col min="11777" max="11777" width="8.42578125" style="4" customWidth="1"/>
    <col min="11778" max="11778" width="54.710937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7109375" style="4" bestFit="1" customWidth="1"/>
    <col min="11783" max="11783" width="14.5703125" style="4" bestFit="1" customWidth="1"/>
    <col min="11784" max="12032" width="9.140625" style="4"/>
    <col min="12033" max="12033" width="8.42578125" style="4" customWidth="1"/>
    <col min="12034" max="12034" width="54.710937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7109375" style="4" bestFit="1" customWidth="1"/>
    <col min="12039" max="12039" width="14.5703125" style="4" bestFit="1" customWidth="1"/>
    <col min="12040" max="12288" width="9.140625" style="4"/>
    <col min="12289" max="12289" width="8.42578125" style="4" customWidth="1"/>
    <col min="12290" max="12290" width="54.710937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7109375" style="4" bestFit="1" customWidth="1"/>
    <col min="12295" max="12295" width="14.5703125" style="4" bestFit="1" customWidth="1"/>
    <col min="12296" max="12544" width="9.140625" style="4"/>
    <col min="12545" max="12545" width="8.42578125" style="4" customWidth="1"/>
    <col min="12546" max="12546" width="54.710937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7109375" style="4" bestFit="1" customWidth="1"/>
    <col min="12551" max="12551" width="14.5703125" style="4" bestFit="1" customWidth="1"/>
    <col min="12552" max="12800" width="9.140625" style="4"/>
    <col min="12801" max="12801" width="8.42578125" style="4" customWidth="1"/>
    <col min="12802" max="12802" width="54.710937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7109375" style="4" bestFit="1" customWidth="1"/>
    <col min="12807" max="12807" width="14.5703125" style="4" bestFit="1" customWidth="1"/>
    <col min="12808" max="13056" width="9.140625" style="4"/>
    <col min="13057" max="13057" width="8.42578125" style="4" customWidth="1"/>
    <col min="13058" max="13058" width="54.710937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7109375" style="4" bestFit="1" customWidth="1"/>
    <col min="13063" max="13063" width="14.5703125" style="4" bestFit="1" customWidth="1"/>
    <col min="13064" max="13312" width="9.140625" style="4"/>
    <col min="13313" max="13313" width="8.42578125" style="4" customWidth="1"/>
    <col min="13314" max="13314" width="54.710937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7109375" style="4" bestFit="1" customWidth="1"/>
    <col min="13319" max="13319" width="14.5703125" style="4" bestFit="1" customWidth="1"/>
    <col min="13320" max="13568" width="9.140625" style="4"/>
    <col min="13569" max="13569" width="8.42578125" style="4" customWidth="1"/>
    <col min="13570" max="13570" width="54.710937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7109375" style="4" bestFit="1" customWidth="1"/>
    <col min="13575" max="13575" width="14.5703125" style="4" bestFit="1" customWidth="1"/>
    <col min="13576" max="13824" width="9.140625" style="4"/>
    <col min="13825" max="13825" width="8.42578125" style="4" customWidth="1"/>
    <col min="13826" max="13826" width="54.710937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7109375" style="4" bestFit="1" customWidth="1"/>
    <col min="13831" max="13831" width="14.5703125" style="4" bestFit="1" customWidth="1"/>
    <col min="13832" max="14080" width="9.140625" style="4"/>
    <col min="14081" max="14081" width="8.42578125" style="4" customWidth="1"/>
    <col min="14082" max="14082" width="54.710937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7109375" style="4" bestFit="1" customWidth="1"/>
    <col min="14087" max="14087" width="14.5703125" style="4" bestFit="1" customWidth="1"/>
    <col min="14088" max="14336" width="9.140625" style="4"/>
    <col min="14337" max="14337" width="8.42578125" style="4" customWidth="1"/>
    <col min="14338" max="14338" width="54.710937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7109375" style="4" bestFit="1" customWidth="1"/>
    <col min="14343" max="14343" width="14.5703125" style="4" bestFit="1" customWidth="1"/>
    <col min="14344" max="14592" width="9.140625" style="4"/>
    <col min="14593" max="14593" width="8.42578125" style="4" customWidth="1"/>
    <col min="14594" max="14594" width="54.710937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7109375" style="4" bestFit="1" customWidth="1"/>
    <col min="14599" max="14599" width="14.5703125" style="4" bestFit="1" customWidth="1"/>
    <col min="14600" max="14848" width="9.140625" style="4"/>
    <col min="14849" max="14849" width="8.42578125" style="4" customWidth="1"/>
    <col min="14850" max="14850" width="54.710937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7109375" style="4" bestFit="1" customWidth="1"/>
    <col min="14855" max="14855" width="14.5703125" style="4" bestFit="1" customWidth="1"/>
    <col min="14856" max="15104" width="9.140625" style="4"/>
    <col min="15105" max="15105" width="8.42578125" style="4" customWidth="1"/>
    <col min="15106" max="15106" width="54.710937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7109375" style="4" bestFit="1" customWidth="1"/>
    <col min="15111" max="15111" width="14.5703125" style="4" bestFit="1" customWidth="1"/>
    <col min="15112" max="15360" width="9.140625" style="4"/>
    <col min="15361" max="15361" width="8.42578125" style="4" customWidth="1"/>
    <col min="15362" max="15362" width="54.710937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7109375" style="4" bestFit="1" customWidth="1"/>
    <col min="15367" max="15367" width="14.5703125" style="4" bestFit="1" customWidth="1"/>
    <col min="15368" max="15616" width="9.140625" style="4"/>
    <col min="15617" max="15617" width="8.42578125" style="4" customWidth="1"/>
    <col min="15618" max="15618" width="54.710937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7109375" style="4" bestFit="1" customWidth="1"/>
    <col min="15623" max="15623" width="14.5703125" style="4" bestFit="1" customWidth="1"/>
    <col min="15624" max="15872" width="9.140625" style="4"/>
    <col min="15873" max="15873" width="8.42578125" style="4" customWidth="1"/>
    <col min="15874" max="15874" width="54.710937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7109375" style="4" bestFit="1" customWidth="1"/>
    <col min="15879" max="15879" width="14.5703125" style="4" bestFit="1" customWidth="1"/>
    <col min="15880" max="16128" width="9.140625" style="4"/>
    <col min="16129" max="16129" width="8.42578125" style="4" customWidth="1"/>
    <col min="16130" max="16130" width="54.710937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7109375" style="4" bestFit="1" customWidth="1"/>
    <col min="16135" max="16135" width="14.5703125" style="4" bestFit="1" customWidth="1"/>
    <col min="16136" max="16384" width="9.140625" style="4"/>
  </cols>
  <sheetData>
    <row r="1" spans="1:10" ht="20.100000000000001" customHeight="1" x14ac:dyDescent="0.25">
      <c r="A1" s="1"/>
      <c r="B1" s="53"/>
      <c r="C1" s="91"/>
      <c r="D1" s="115"/>
      <c r="E1" s="2"/>
      <c r="F1" s="2"/>
    </row>
    <row r="2" spans="1:10" ht="20.100000000000001" customHeight="1" x14ac:dyDescent="0.25">
      <c r="A2" s="1"/>
      <c r="B2" s="53"/>
      <c r="C2" s="91"/>
      <c r="D2" s="115"/>
      <c r="E2" s="2"/>
      <c r="F2" s="2"/>
    </row>
    <row r="3" spans="1:10" ht="20.100000000000001" customHeight="1" x14ac:dyDescent="0.25">
      <c r="A3" s="1"/>
      <c r="B3" s="53"/>
      <c r="C3" s="91"/>
      <c r="D3" s="115"/>
      <c r="E3" s="2"/>
      <c r="F3" s="2"/>
    </row>
    <row r="4" spans="1:10" ht="20.100000000000001" customHeight="1" x14ac:dyDescent="0.25">
      <c r="A4" s="1"/>
      <c r="B4" s="53"/>
      <c r="C4" s="91"/>
      <c r="D4" s="115"/>
      <c r="E4" s="2"/>
      <c r="F4" s="2"/>
    </row>
    <row r="5" spans="1:10" ht="20.100000000000001" customHeight="1" x14ac:dyDescent="0.25">
      <c r="A5" s="5"/>
      <c r="B5" s="53"/>
      <c r="C5" s="91"/>
      <c r="D5" s="115"/>
      <c r="E5" s="2"/>
      <c r="F5" s="2"/>
    </row>
    <row r="6" spans="1:10" ht="20.100000000000001" customHeight="1" x14ac:dyDescent="0.25">
      <c r="A6" s="1"/>
      <c r="B6" s="53"/>
      <c r="C6" s="91"/>
      <c r="D6" s="115"/>
      <c r="E6" s="2"/>
      <c r="F6" s="2"/>
    </row>
    <row r="7" spans="1:10" ht="20.100000000000001" customHeight="1" x14ac:dyDescent="0.25">
      <c r="A7" s="5" t="s">
        <v>6</v>
      </c>
      <c r="B7" s="53"/>
      <c r="C7" s="91"/>
      <c r="D7" s="115"/>
      <c r="E7" s="2"/>
      <c r="F7" s="2"/>
    </row>
    <row r="8" spans="1:10" ht="20.100000000000001" customHeight="1" x14ac:dyDescent="0.25">
      <c r="A8" s="5"/>
      <c r="B8" s="53"/>
      <c r="C8" s="91"/>
      <c r="D8" s="115"/>
      <c r="E8" s="2"/>
      <c r="F8" s="2"/>
    </row>
    <row r="9" spans="1:10" s="9" customFormat="1" x14ac:dyDescent="0.25">
      <c r="A9" s="6"/>
      <c r="C9" s="92"/>
      <c r="D9" s="116"/>
      <c r="E9" s="2"/>
      <c r="F9" s="7"/>
      <c r="G9" s="8"/>
      <c r="H9" s="99"/>
      <c r="I9" s="12"/>
      <c r="J9" s="12"/>
    </row>
    <row r="10" spans="1:10" s="9" customFormat="1" x14ac:dyDescent="0.25">
      <c r="C10" s="92"/>
      <c r="D10" s="116"/>
      <c r="E10" s="2"/>
      <c r="F10" s="7"/>
      <c r="G10" s="8"/>
      <c r="H10" s="99"/>
      <c r="I10" s="12"/>
      <c r="J10" s="12"/>
    </row>
    <row r="11" spans="1:10" s="9" customFormat="1" x14ac:dyDescent="0.25">
      <c r="A11" s="127" t="s">
        <v>20</v>
      </c>
      <c r="C11" s="12"/>
      <c r="D11" s="110"/>
      <c r="E11" s="11"/>
      <c r="F11" s="44"/>
      <c r="G11" s="8"/>
      <c r="H11" s="99"/>
      <c r="I11" s="12"/>
      <c r="J11" s="12"/>
    </row>
    <row r="12" spans="1:10" s="9" customFormat="1" x14ac:dyDescent="0.25">
      <c r="A12" s="127" t="s">
        <v>76</v>
      </c>
      <c r="B12" s="56"/>
      <c r="C12" s="12"/>
      <c r="D12" s="110"/>
      <c r="E12" s="165" t="s">
        <v>80</v>
      </c>
      <c r="F12" s="165"/>
      <c r="G12" s="8"/>
      <c r="H12" s="99"/>
      <c r="I12" s="12"/>
      <c r="J12" s="12"/>
    </row>
    <row r="13" spans="1:10" s="9" customFormat="1" x14ac:dyDescent="0.25">
      <c r="A13" s="12"/>
      <c r="B13" s="56"/>
      <c r="C13" s="12"/>
      <c r="D13" s="110"/>
      <c r="E13" s="14"/>
      <c r="F13" s="45"/>
      <c r="G13" s="8"/>
      <c r="H13" s="99"/>
      <c r="I13" s="12"/>
      <c r="J13" s="12"/>
    </row>
    <row r="14" spans="1:10" s="19" customFormat="1" ht="20.100000000000001" customHeight="1" x14ac:dyDescent="0.25">
      <c r="A14" s="15" t="s">
        <v>0</v>
      </c>
      <c r="B14" s="57" t="s">
        <v>9</v>
      </c>
      <c r="C14" s="20" t="s">
        <v>1</v>
      </c>
      <c r="D14" s="111" t="s">
        <v>2</v>
      </c>
      <c r="E14" s="22" t="s">
        <v>3</v>
      </c>
      <c r="F14" s="47" t="s">
        <v>4</v>
      </c>
      <c r="G14" s="17"/>
      <c r="H14" s="99"/>
      <c r="I14" s="12"/>
      <c r="J14" s="102"/>
    </row>
    <row r="15" spans="1:10" s="19" customFormat="1" ht="20.100000000000001" customHeight="1" x14ac:dyDescent="0.25">
      <c r="A15" s="15" t="s">
        <v>33</v>
      </c>
      <c r="B15" s="162" t="s">
        <v>22</v>
      </c>
      <c r="C15" s="163"/>
      <c r="D15" s="163"/>
      <c r="E15" s="163"/>
      <c r="F15" s="164"/>
      <c r="G15" s="17"/>
      <c r="H15" s="99"/>
      <c r="I15" s="12"/>
      <c r="J15" s="102"/>
    </row>
    <row r="16" spans="1:10" s="19" customFormat="1" ht="47.25" x14ac:dyDescent="0.25">
      <c r="A16" s="15" t="s">
        <v>34</v>
      </c>
      <c r="B16" s="58" t="s">
        <v>32</v>
      </c>
      <c r="C16" s="50" t="s">
        <v>5</v>
      </c>
      <c r="D16" s="117">
        <v>3</v>
      </c>
      <c r="E16" s="108">
        <f>+SUBTOTAL(109,F17:F20)/3</f>
        <v>117000</v>
      </c>
      <c r="F16" s="109">
        <f>+E16*D16</f>
        <v>351000</v>
      </c>
      <c r="G16" s="17"/>
      <c r="H16" s="99"/>
      <c r="I16" s="12">
        <v>1.3</v>
      </c>
      <c r="J16" s="106">
        <f>H16*I16</f>
        <v>0</v>
      </c>
    </row>
    <row r="17" spans="1:10" s="90" customFormat="1" x14ac:dyDescent="0.25">
      <c r="A17" s="85"/>
      <c r="B17" s="83" t="s">
        <v>58</v>
      </c>
      <c r="C17" s="93" t="s">
        <v>5</v>
      </c>
      <c r="D17" s="118">
        <v>3</v>
      </c>
      <c r="E17" s="86">
        <f>J17</f>
        <v>26000</v>
      </c>
      <c r="F17" s="87">
        <f>+E17*D17</f>
        <v>78000</v>
      </c>
      <c r="G17" s="88"/>
      <c r="H17" s="100">
        <v>20000</v>
      </c>
      <c r="I17" s="12">
        <v>1.3</v>
      </c>
      <c r="J17" s="106">
        <f t="shared" ref="J17:J57" si="0">H17*I17</f>
        <v>26000</v>
      </c>
    </row>
    <row r="18" spans="1:10" s="90" customFormat="1" x14ac:dyDescent="0.25">
      <c r="A18" s="85"/>
      <c r="B18" s="83" t="s">
        <v>59</v>
      </c>
      <c r="C18" s="93" t="s">
        <v>5</v>
      </c>
      <c r="D18" s="118">
        <v>3</v>
      </c>
      <c r="E18" s="86">
        <f t="shared" ref="E18:E20" si="1">J18</f>
        <v>6500</v>
      </c>
      <c r="F18" s="87">
        <f t="shared" ref="F18:F23" si="2">+E18*D18</f>
        <v>19500</v>
      </c>
      <c r="G18" s="88"/>
      <c r="H18" s="100">
        <v>5000</v>
      </c>
      <c r="I18" s="12">
        <v>1.3</v>
      </c>
      <c r="J18" s="106">
        <f t="shared" si="0"/>
        <v>6500</v>
      </c>
    </row>
    <row r="19" spans="1:10" s="90" customFormat="1" x14ac:dyDescent="0.25">
      <c r="A19" s="85"/>
      <c r="B19" s="83" t="s">
        <v>60</v>
      </c>
      <c r="C19" s="93" t="s">
        <v>5</v>
      </c>
      <c r="D19" s="118">
        <v>3</v>
      </c>
      <c r="E19" s="86">
        <f t="shared" si="1"/>
        <v>78000</v>
      </c>
      <c r="F19" s="87">
        <f t="shared" si="2"/>
        <v>234000</v>
      </c>
      <c r="G19" s="88"/>
      <c r="H19" s="100">
        <v>60000</v>
      </c>
      <c r="I19" s="12">
        <v>1.3</v>
      </c>
      <c r="J19" s="106">
        <f t="shared" si="0"/>
        <v>78000</v>
      </c>
    </row>
    <row r="20" spans="1:10" s="90" customFormat="1" x14ac:dyDescent="0.25">
      <c r="A20" s="85"/>
      <c r="B20" s="83" t="s">
        <v>61</v>
      </c>
      <c r="C20" s="93" t="s">
        <v>62</v>
      </c>
      <c r="D20" s="118">
        <v>1</v>
      </c>
      <c r="E20" s="86">
        <f t="shared" si="1"/>
        <v>19500</v>
      </c>
      <c r="F20" s="87">
        <f t="shared" si="2"/>
        <v>19500</v>
      </c>
      <c r="G20" s="88"/>
      <c r="H20" s="100">
        <v>15000</v>
      </c>
      <c r="I20" s="12">
        <v>1.3</v>
      </c>
      <c r="J20" s="106">
        <f t="shared" si="0"/>
        <v>19500</v>
      </c>
    </row>
    <row r="21" spans="1:10" s="19" customFormat="1" ht="20.100000000000001" customHeight="1" x14ac:dyDescent="0.25">
      <c r="A21" s="15" t="s">
        <v>35</v>
      </c>
      <c r="B21" s="59" t="s">
        <v>23</v>
      </c>
      <c r="C21" s="20" t="s">
        <v>21</v>
      </c>
      <c r="D21" s="111">
        <v>12</v>
      </c>
      <c r="E21" s="108">
        <f>+SUBTOTAL(109,F22:F23)/12</f>
        <v>7800</v>
      </c>
      <c r="F21" s="109">
        <f>+E21*D21</f>
        <v>93600</v>
      </c>
      <c r="G21" s="17"/>
      <c r="H21" s="99">
        <v>6000</v>
      </c>
      <c r="I21" s="12">
        <v>1.3</v>
      </c>
      <c r="J21" s="106">
        <f t="shared" si="0"/>
        <v>7800</v>
      </c>
    </row>
    <row r="22" spans="1:10" s="90" customFormat="1" x14ac:dyDescent="0.25">
      <c r="A22" s="85"/>
      <c r="B22" s="83" t="s">
        <v>63</v>
      </c>
      <c r="C22" s="93" t="s">
        <v>21</v>
      </c>
      <c r="D22" s="118">
        <v>12</v>
      </c>
      <c r="E22" s="86">
        <f>J22</f>
        <v>5850</v>
      </c>
      <c r="F22" s="87">
        <f t="shared" si="2"/>
        <v>70200</v>
      </c>
      <c r="G22" s="88"/>
      <c r="H22" s="100">
        <v>4500</v>
      </c>
      <c r="I22" s="12">
        <v>1.3</v>
      </c>
      <c r="J22" s="106">
        <f t="shared" si="0"/>
        <v>5850</v>
      </c>
    </row>
    <row r="23" spans="1:10" s="90" customFormat="1" x14ac:dyDescent="0.25">
      <c r="A23" s="85"/>
      <c r="B23" s="83" t="s">
        <v>69</v>
      </c>
      <c r="C23" s="93" t="s">
        <v>62</v>
      </c>
      <c r="D23" s="118">
        <v>1</v>
      </c>
      <c r="E23" s="86">
        <f>J23</f>
        <v>23400</v>
      </c>
      <c r="F23" s="87">
        <f t="shared" si="2"/>
        <v>23400</v>
      </c>
      <c r="G23" s="88"/>
      <c r="H23" s="100">
        <v>18000</v>
      </c>
      <c r="I23" s="12">
        <v>1.3</v>
      </c>
      <c r="J23" s="106">
        <f t="shared" si="0"/>
        <v>23400</v>
      </c>
    </row>
    <row r="24" spans="1:10" s="19" customFormat="1" ht="20.100000000000001" customHeight="1" x14ac:dyDescent="0.25">
      <c r="A24" s="15" t="s">
        <v>36</v>
      </c>
      <c r="B24" s="59" t="s">
        <v>24</v>
      </c>
      <c r="C24" s="20" t="s">
        <v>5</v>
      </c>
      <c r="D24" s="111">
        <v>6</v>
      </c>
      <c r="E24" s="22">
        <f>J24</f>
        <v>8859.5</v>
      </c>
      <c r="F24" s="109">
        <f>+E24*D24</f>
        <v>53157</v>
      </c>
      <c r="G24" s="17"/>
      <c r="H24" s="99">
        <v>6815</v>
      </c>
      <c r="I24" s="12">
        <v>1.3</v>
      </c>
      <c r="J24" s="106">
        <f t="shared" si="0"/>
        <v>8859.5</v>
      </c>
    </row>
    <row r="25" spans="1:10" s="19" customFormat="1" ht="20.100000000000001" customHeight="1" x14ac:dyDescent="0.25">
      <c r="A25" s="15" t="s">
        <v>37</v>
      </c>
      <c r="B25" s="59" t="s">
        <v>25</v>
      </c>
      <c r="C25" s="20" t="s">
        <v>21</v>
      </c>
      <c r="D25" s="111">
        <v>180</v>
      </c>
      <c r="E25" s="22">
        <f t="shared" ref="E25:E26" si="3">J25</f>
        <v>5704.4000000000005</v>
      </c>
      <c r="F25" s="109">
        <f>+E25*D25</f>
        <v>1026792.0000000001</v>
      </c>
      <c r="G25" s="17"/>
      <c r="H25" s="99">
        <v>4388</v>
      </c>
      <c r="I25" s="12">
        <v>1.3</v>
      </c>
      <c r="J25" s="106">
        <f t="shared" si="0"/>
        <v>5704.4000000000005</v>
      </c>
    </row>
    <row r="26" spans="1:10" s="19" customFormat="1" ht="20.100000000000001" customHeight="1" x14ac:dyDescent="0.25">
      <c r="A26" s="15" t="s">
        <v>38</v>
      </c>
      <c r="B26" s="59" t="s">
        <v>26</v>
      </c>
      <c r="C26" s="20" t="s">
        <v>21</v>
      </c>
      <c r="D26" s="111">
        <v>160</v>
      </c>
      <c r="E26" s="22">
        <f t="shared" si="3"/>
        <v>549.9</v>
      </c>
      <c r="F26" s="109">
        <f>+E26*D26</f>
        <v>87984</v>
      </c>
      <c r="G26" s="17"/>
      <c r="H26" s="99">
        <v>423</v>
      </c>
      <c r="I26" s="12">
        <v>1.3</v>
      </c>
      <c r="J26" s="106">
        <f t="shared" si="0"/>
        <v>549.9</v>
      </c>
    </row>
    <row r="27" spans="1:10" s="19" customFormat="1" ht="20.100000000000001" customHeight="1" x14ac:dyDescent="0.25">
      <c r="A27" s="15" t="s">
        <v>39</v>
      </c>
      <c r="B27" s="59" t="s">
        <v>27</v>
      </c>
      <c r="C27" s="20" t="s">
        <v>5</v>
      </c>
      <c r="D27" s="111">
        <v>1</v>
      </c>
      <c r="E27" s="96">
        <f>J27</f>
        <v>82924.400000000009</v>
      </c>
      <c r="F27" s="125">
        <f>+E27*D27</f>
        <v>82924.400000000009</v>
      </c>
      <c r="G27" s="17"/>
      <c r="H27" s="99">
        <v>63788</v>
      </c>
      <c r="I27" s="12">
        <v>1.3</v>
      </c>
      <c r="J27" s="106">
        <f t="shared" si="0"/>
        <v>82924.400000000009</v>
      </c>
    </row>
    <row r="28" spans="1:10" s="19" customFormat="1" ht="20.100000000000001" customHeight="1" x14ac:dyDescent="0.25">
      <c r="A28" s="15"/>
      <c r="B28" s="59"/>
      <c r="C28" s="20"/>
      <c r="D28" s="111"/>
      <c r="E28" s="22"/>
      <c r="F28" s="47"/>
      <c r="G28" s="17"/>
      <c r="H28" s="99"/>
      <c r="I28" s="12">
        <v>1.3</v>
      </c>
      <c r="J28" s="106">
        <f t="shared" si="0"/>
        <v>0</v>
      </c>
    </row>
    <row r="29" spans="1:10" s="19" customFormat="1" ht="20.100000000000001" customHeight="1" x14ac:dyDescent="0.25">
      <c r="A29" s="15" t="s">
        <v>40</v>
      </c>
      <c r="B29" s="162" t="s">
        <v>28</v>
      </c>
      <c r="C29" s="163"/>
      <c r="D29" s="163"/>
      <c r="E29" s="163"/>
      <c r="F29" s="164"/>
      <c r="G29" s="17"/>
      <c r="H29" s="99"/>
      <c r="I29" s="12">
        <v>1.3</v>
      </c>
      <c r="J29" s="106">
        <f t="shared" si="0"/>
        <v>0</v>
      </c>
    </row>
    <row r="30" spans="1:10" s="19" customFormat="1" ht="20.100000000000001" customHeight="1" x14ac:dyDescent="0.25">
      <c r="A30" s="15" t="s">
        <v>41</v>
      </c>
      <c r="B30" s="59" t="s">
        <v>24</v>
      </c>
      <c r="C30" s="20" t="s">
        <v>5</v>
      </c>
      <c r="D30" s="111">
        <v>5</v>
      </c>
      <c r="E30" s="22">
        <f>J30</f>
        <v>8859.5</v>
      </c>
      <c r="F30" s="109">
        <f>+E30*D30</f>
        <v>44297.5</v>
      </c>
      <c r="G30" s="17"/>
      <c r="H30" s="99">
        <v>6815</v>
      </c>
      <c r="I30" s="12">
        <v>1.3</v>
      </c>
      <c r="J30" s="106">
        <f t="shared" si="0"/>
        <v>8859.5</v>
      </c>
    </row>
    <row r="31" spans="1:10" s="19" customFormat="1" ht="20.100000000000001" customHeight="1" x14ac:dyDescent="0.25">
      <c r="A31" s="15" t="s">
        <v>42</v>
      </c>
      <c r="B31" s="59" t="s">
        <v>25</v>
      </c>
      <c r="C31" s="20" t="s">
        <v>21</v>
      </c>
      <c r="D31" s="111">
        <v>95</v>
      </c>
      <c r="E31" s="22">
        <f t="shared" ref="E31:E32" si="4">J31</f>
        <v>5704.4000000000005</v>
      </c>
      <c r="F31" s="109">
        <f t="shared" ref="F31:F32" si="5">+E31*D31</f>
        <v>541918</v>
      </c>
      <c r="G31" s="17"/>
      <c r="H31" s="99">
        <v>4388</v>
      </c>
      <c r="I31" s="12">
        <v>1.3</v>
      </c>
      <c r="J31" s="106">
        <f t="shared" si="0"/>
        <v>5704.4000000000005</v>
      </c>
    </row>
    <row r="32" spans="1:10" s="19" customFormat="1" ht="20.100000000000001" customHeight="1" x14ac:dyDescent="0.25">
      <c r="A32" s="15" t="s">
        <v>43</v>
      </c>
      <c r="B32" s="59" t="s">
        <v>26</v>
      </c>
      <c r="C32" s="20" t="s">
        <v>21</v>
      </c>
      <c r="D32" s="111">
        <v>80</v>
      </c>
      <c r="E32" s="22">
        <f t="shared" si="4"/>
        <v>549.9</v>
      </c>
      <c r="F32" s="109">
        <f t="shared" si="5"/>
        <v>43992</v>
      </c>
      <c r="G32" s="17"/>
      <c r="H32" s="99">
        <v>423</v>
      </c>
      <c r="I32" s="12">
        <v>1.3</v>
      </c>
      <c r="J32" s="106">
        <f t="shared" si="0"/>
        <v>549.9</v>
      </c>
    </row>
    <row r="33" spans="1:10" s="19" customFormat="1" ht="20.100000000000001" customHeight="1" x14ac:dyDescent="0.25">
      <c r="A33" s="15"/>
      <c r="B33" s="59"/>
      <c r="C33" s="20"/>
      <c r="D33" s="111"/>
      <c r="E33" s="22"/>
      <c r="F33" s="47"/>
      <c r="G33" s="17"/>
      <c r="H33" s="99"/>
      <c r="I33" s="12">
        <v>1.3</v>
      </c>
      <c r="J33" s="106">
        <f t="shared" si="0"/>
        <v>0</v>
      </c>
    </row>
    <row r="34" spans="1:10" s="19" customFormat="1" ht="20.100000000000001" customHeight="1" x14ac:dyDescent="0.25">
      <c r="A34" s="15" t="s">
        <v>44</v>
      </c>
      <c r="B34" s="162" t="s">
        <v>29</v>
      </c>
      <c r="C34" s="163"/>
      <c r="D34" s="163"/>
      <c r="E34" s="163"/>
      <c r="F34" s="164"/>
      <c r="G34" s="17"/>
      <c r="H34" s="99"/>
      <c r="I34" s="12">
        <v>1.3</v>
      </c>
      <c r="J34" s="106">
        <f t="shared" si="0"/>
        <v>0</v>
      </c>
    </row>
    <row r="35" spans="1:10" s="19" customFormat="1" ht="20.100000000000001" customHeight="1" x14ac:dyDescent="0.25">
      <c r="A35" s="15" t="s">
        <v>45</v>
      </c>
      <c r="B35" s="59" t="s">
        <v>27</v>
      </c>
      <c r="C35" s="20" t="s">
        <v>5</v>
      </c>
      <c r="D35" s="111">
        <v>1</v>
      </c>
      <c r="E35" s="22">
        <f>J35</f>
        <v>82924.400000000009</v>
      </c>
      <c r="F35" s="109">
        <f>+E35*D35</f>
        <v>82924.400000000009</v>
      </c>
      <c r="G35" s="17"/>
      <c r="H35" s="99">
        <v>63788</v>
      </c>
      <c r="I35" s="12">
        <v>1.3</v>
      </c>
      <c r="J35" s="106">
        <f t="shared" si="0"/>
        <v>82924.400000000009</v>
      </c>
    </row>
    <row r="36" spans="1:10" s="19" customFormat="1" ht="20.100000000000001" customHeight="1" x14ac:dyDescent="0.25">
      <c r="A36" s="15"/>
      <c r="B36" s="59"/>
      <c r="C36" s="20"/>
      <c r="D36" s="111"/>
      <c r="E36" s="22"/>
      <c r="F36" s="47"/>
      <c r="G36" s="17"/>
      <c r="H36" s="99"/>
      <c r="I36" s="12">
        <v>1.3</v>
      </c>
      <c r="J36" s="106">
        <f t="shared" si="0"/>
        <v>0</v>
      </c>
    </row>
    <row r="37" spans="1:10" s="19" customFormat="1" ht="20.100000000000001" customHeight="1" x14ac:dyDescent="0.25">
      <c r="A37" s="15" t="s">
        <v>46</v>
      </c>
      <c r="B37" s="166" t="s">
        <v>30</v>
      </c>
      <c r="C37" s="166"/>
      <c r="D37" s="166"/>
      <c r="E37" s="166"/>
      <c r="F37" s="166"/>
      <c r="G37" s="17"/>
      <c r="H37" s="99"/>
      <c r="I37" s="12">
        <v>1.3</v>
      </c>
      <c r="J37" s="106">
        <f t="shared" si="0"/>
        <v>0</v>
      </c>
    </row>
    <row r="38" spans="1:10" s="19" customFormat="1" ht="47.25" x14ac:dyDescent="0.25">
      <c r="A38" s="15" t="s">
        <v>47</v>
      </c>
      <c r="B38" s="58" t="s">
        <v>32</v>
      </c>
      <c r="C38" s="20" t="s">
        <v>5</v>
      </c>
      <c r="D38" s="111">
        <v>3</v>
      </c>
      <c r="E38" s="22">
        <f>J38</f>
        <v>117000</v>
      </c>
      <c r="F38" s="109">
        <f t="shared" ref="F38:F44" si="6">+E38*D38</f>
        <v>351000</v>
      </c>
      <c r="G38" s="17"/>
      <c r="H38" s="99">
        <v>90000</v>
      </c>
      <c r="I38" s="12">
        <v>1.3</v>
      </c>
      <c r="J38" s="106">
        <f t="shared" si="0"/>
        <v>117000</v>
      </c>
    </row>
    <row r="39" spans="1:10" s="19" customFormat="1" ht="20.100000000000001" customHeight="1" x14ac:dyDescent="0.25">
      <c r="A39" s="15" t="s">
        <v>48</v>
      </c>
      <c r="B39" s="59" t="s">
        <v>23</v>
      </c>
      <c r="C39" s="20" t="s">
        <v>21</v>
      </c>
      <c r="D39" s="111">
        <v>15</v>
      </c>
      <c r="E39" s="22">
        <f t="shared" ref="E39:E45" si="7">J39</f>
        <v>7800</v>
      </c>
      <c r="F39" s="109">
        <f t="shared" si="6"/>
        <v>117000</v>
      </c>
      <c r="G39" s="17"/>
      <c r="H39" s="99">
        <v>6000</v>
      </c>
      <c r="I39" s="12">
        <v>1.3</v>
      </c>
      <c r="J39" s="106">
        <f t="shared" si="0"/>
        <v>7800</v>
      </c>
    </row>
    <row r="40" spans="1:10" s="19" customFormat="1" ht="20.100000000000001" customHeight="1" x14ac:dyDescent="0.25">
      <c r="A40" s="15" t="s">
        <v>49</v>
      </c>
      <c r="B40" s="59" t="s">
        <v>24</v>
      </c>
      <c r="C40" s="20" t="s">
        <v>5</v>
      </c>
      <c r="D40" s="111">
        <v>3</v>
      </c>
      <c r="E40" s="22">
        <f t="shared" si="7"/>
        <v>8859.5</v>
      </c>
      <c r="F40" s="109">
        <f t="shared" si="6"/>
        <v>26578.5</v>
      </c>
      <c r="G40" s="17"/>
      <c r="H40" s="99">
        <v>6815</v>
      </c>
      <c r="I40" s="12">
        <v>1.3</v>
      </c>
      <c r="J40" s="106">
        <f t="shared" si="0"/>
        <v>8859.5</v>
      </c>
    </row>
    <row r="41" spans="1:10" s="19" customFormat="1" ht="20.100000000000001" customHeight="1" x14ac:dyDescent="0.25">
      <c r="A41" s="15" t="s">
        <v>50</v>
      </c>
      <c r="B41" s="59" t="s">
        <v>25</v>
      </c>
      <c r="C41" s="20" t="s">
        <v>21</v>
      </c>
      <c r="D41" s="111">
        <v>25</v>
      </c>
      <c r="E41" s="22">
        <f t="shared" si="7"/>
        <v>5704.4000000000005</v>
      </c>
      <c r="F41" s="109">
        <f t="shared" si="6"/>
        <v>142610</v>
      </c>
      <c r="G41" s="17"/>
      <c r="H41" s="99">
        <v>4388</v>
      </c>
      <c r="I41" s="12">
        <v>1.3</v>
      </c>
      <c r="J41" s="106">
        <f t="shared" si="0"/>
        <v>5704.4000000000005</v>
      </c>
    </row>
    <row r="42" spans="1:10" s="19" customFormat="1" ht="20.100000000000001" customHeight="1" x14ac:dyDescent="0.25">
      <c r="A42" s="15" t="s">
        <v>51</v>
      </c>
      <c r="B42" s="59" t="s">
        <v>27</v>
      </c>
      <c r="C42" s="20" t="s">
        <v>5</v>
      </c>
      <c r="D42" s="111">
        <v>1</v>
      </c>
      <c r="E42" s="22">
        <f t="shared" si="7"/>
        <v>82924.400000000009</v>
      </c>
      <c r="F42" s="109">
        <f t="shared" si="6"/>
        <v>82924.400000000009</v>
      </c>
      <c r="G42" s="17"/>
      <c r="H42" s="99">
        <v>63788</v>
      </c>
      <c r="I42" s="12">
        <v>1.3</v>
      </c>
      <c r="J42" s="106">
        <f t="shared" si="0"/>
        <v>82924.400000000009</v>
      </c>
    </row>
    <row r="43" spans="1:10" s="19" customFormat="1" ht="20.100000000000001" customHeight="1" x14ac:dyDescent="0.25">
      <c r="A43" s="15"/>
      <c r="B43" s="59"/>
      <c r="C43" s="20"/>
      <c r="D43" s="111"/>
      <c r="E43" s="22">
        <f t="shared" si="7"/>
        <v>0</v>
      </c>
      <c r="F43" s="109">
        <f t="shared" si="6"/>
        <v>0</v>
      </c>
      <c r="G43" s="17"/>
      <c r="H43" s="99"/>
      <c r="I43" s="12">
        <v>1.3</v>
      </c>
      <c r="J43" s="106">
        <f t="shared" si="0"/>
        <v>0</v>
      </c>
    </row>
    <row r="44" spans="1:10" ht="28.5" customHeight="1" x14ac:dyDescent="0.25">
      <c r="A44" s="15" t="s">
        <v>52</v>
      </c>
      <c r="B44" s="21" t="s">
        <v>31</v>
      </c>
      <c r="C44" s="20" t="s">
        <v>21</v>
      </c>
      <c r="D44" s="112">
        <v>2</v>
      </c>
      <c r="E44" s="22">
        <f t="shared" si="7"/>
        <v>5704.4000000000005</v>
      </c>
      <c r="F44" s="109">
        <f t="shared" si="6"/>
        <v>11408.800000000001</v>
      </c>
      <c r="H44" s="98">
        <v>4388</v>
      </c>
      <c r="I44" s="12">
        <v>1.3</v>
      </c>
      <c r="J44" s="106">
        <f t="shared" si="0"/>
        <v>5704.4000000000005</v>
      </c>
    </row>
    <row r="45" spans="1:10" ht="17.100000000000001" customHeight="1" x14ac:dyDescent="0.25">
      <c r="A45" s="15" t="s">
        <v>64</v>
      </c>
      <c r="B45" s="21" t="s">
        <v>53</v>
      </c>
      <c r="C45" s="20" t="s">
        <v>62</v>
      </c>
      <c r="D45" s="112">
        <v>1</v>
      </c>
      <c r="E45" s="22">
        <f t="shared" si="7"/>
        <v>144007.5</v>
      </c>
      <c r="F45" s="109">
        <f>+E45*D45</f>
        <v>144007.5</v>
      </c>
      <c r="H45" s="98">
        <v>110775</v>
      </c>
      <c r="I45" s="12">
        <v>1.3</v>
      </c>
      <c r="J45" s="106">
        <f t="shared" si="0"/>
        <v>144007.5</v>
      </c>
    </row>
    <row r="46" spans="1:10" s="90" customFormat="1" ht="17.100000000000001" customHeight="1" x14ac:dyDescent="0.25">
      <c r="A46" s="85"/>
      <c r="B46" s="83" t="s">
        <v>71</v>
      </c>
      <c r="C46" s="93" t="s">
        <v>5</v>
      </c>
      <c r="D46" s="118">
        <v>20</v>
      </c>
      <c r="E46" s="86">
        <f>J46</f>
        <v>2600</v>
      </c>
      <c r="F46" s="87">
        <f>+E46*D46</f>
        <v>52000</v>
      </c>
      <c r="G46" s="88"/>
      <c r="H46" s="100">
        <v>2000</v>
      </c>
      <c r="I46" s="12">
        <v>1.3</v>
      </c>
      <c r="J46" s="106">
        <f t="shared" si="0"/>
        <v>2600</v>
      </c>
    </row>
    <row r="47" spans="1:10" s="90" customFormat="1" ht="17.100000000000001" customHeight="1" x14ac:dyDescent="0.25">
      <c r="A47" s="85"/>
      <c r="B47" s="83" t="s">
        <v>70</v>
      </c>
      <c r="C47" s="93" t="s">
        <v>5</v>
      </c>
      <c r="D47" s="118">
        <v>25</v>
      </c>
      <c r="E47" s="86">
        <f t="shared" ref="E47:E51" si="8">J47</f>
        <v>1106.3</v>
      </c>
      <c r="F47" s="87">
        <f t="shared" ref="F47:F51" si="9">+E47*D47</f>
        <v>27657.5</v>
      </c>
      <c r="G47" s="88"/>
      <c r="H47" s="100">
        <v>851</v>
      </c>
      <c r="I47" s="12">
        <v>1.3</v>
      </c>
      <c r="J47" s="106">
        <f t="shared" si="0"/>
        <v>1106.3</v>
      </c>
    </row>
    <row r="48" spans="1:10" s="90" customFormat="1" ht="17.100000000000001" customHeight="1" x14ac:dyDescent="0.25">
      <c r="A48" s="85"/>
      <c r="B48" s="83" t="s">
        <v>72</v>
      </c>
      <c r="C48" s="93" t="s">
        <v>5</v>
      </c>
      <c r="D48" s="118">
        <v>100</v>
      </c>
      <c r="E48" s="86">
        <f t="shared" si="8"/>
        <v>195</v>
      </c>
      <c r="F48" s="87">
        <f t="shared" si="9"/>
        <v>19500</v>
      </c>
      <c r="G48" s="88"/>
      <c r="H48" s="100">
        <v>150</v>
      </c>
      <c r="I48" s="12">
        <v>1.3</v>
      </c>
      <c r="J48" s="106">
        <f t="shared" si="0"/>
        <v>195</v>
      </c>
    </row>
    <row r="49" spans="1:10" s="90" customFormat="1" ht="17.100000000000001" customHeight="1" x14ac:dyDescent="0.25">
      <c r="A49" s="85"/>
      <c r="B49" s="83" t="s">
        <v>73</v>
      </c>
      <c r="C49" s="93" t="s">
        <v>5</v>
      </c>
      <c r="D49" s="118">
        <v>150</v>
      </c>
      <c r="E49" s="86">
        <f t="shared" si="8"/>
        <v>71.5</v>
      </c>
      <c r="F49" s="87">
        <f t="shared" si="9"/>
        <v>10725</v>
      </c>
      <c r="G49" s="88"/>
      <c r="H49" s="100">
        <v>55</v>
      </c>
      <c r="I49" s="12">
        <v>1.3</v>
      </c>
      <c r="J49" s="106">
        <f t="shared" si="0"/>
        <v>71.5</v>
      </c>
    </row>
    <row r="50" spans="1:10" s="90" customFormat="1" ht="17.100000000000001" customHeight="1" x14ac:dyDescent="0.25">
      <c r="A50" s="85"/>
      <c r="B50" s="83" t="s">
        <v>74</v>
      </c>
      <c r="C50" s="93" t="s">
        <v>5</v>
      </c>
      <c r="D50" s="118">
        <v>3</v>
      </c>
      <c r="E50" s="86">
        <f t="shared" si="8"/>
        <v>4875</v>
      </c>
      <c r="F50" s="87">
        <f t="shared" si="9"/>
        <v>14625</v>
      </c>
      <c r="G50" s="88"/>
      <c r="H50" s="100">
        <v>3750</v>
      </c>
      <c r="I50" s="12">
        <v>1.3</v>
      </c>
      <c r="J50" s="106">
        <f t="shared" si="0"/>
        <v>4875</v>
      </c>
    </row>
    <row r="51" spans="1:10" s="90" customFormat="1" ht="17.100000000000001" customHeight="1" x14ac:dyDescent="0.25">
      <c r="A51" s="85"/>
      <c r="B51" s="83" t="s">
        <v>75</v>
      </c>
      <c r="C51" s="93" t="s">
        <v>62</v>
      </c>
      <c r="D51" s="118">
        <v>1</v>
      </c>
      <c r="E51" s="86">
        <f t="shared" si="8"/>
        <v>19500</v>
      </c>
      <c r="F51" s="87">
        <f t="shared" si="9"/>
        <v>19500</v>
      </c>
      <c r="G51" s="88"/>
      <c r="H51" s="100">
        <v>15000</v>
      </c>
      <c r="I51" s="12">
        <v>1.3</v>
      </c>
      <c r="J51" s="106">
        <f t="shared" si="0"/>
        <v>19500</v>
      </c>
    </row>
    <row r="52" spans="1:10" ht="17.100000000000001" customHeight="1" x14ac:dyDescent="0.25">
      <c r="A52" s="15" t="s">
        <v>65</v>
      </c>
      <c r="B52" s="21" t="s">
        <v>54</v>
      </c>
      <c r="C52" s="20" t="s">
        <v>62</v>
      </c>
      <c r="D52" s="112">
        <v>1</v>
      </c>
      <c r="E52" s="22">
        <f>J52</f>
        <v>1214928</v>
      </c>
      <c r="F52" s="109">
        <f>+E52*D52</f>
        <v>1214928</v>
      </c>
      <c r="H52" s="98">
        <v>934560</v>
      </c>
      <c r="I52" s="12">
        <v>1.3</v>
      </c>
      <c r="J52" s="106">
        <f t="shared" si="0"/>
        <v>1214928</v>
      </c>
    </row>
    <row r="53" spans="1:10" ht="17.100000000000001" customHeight="1" x14ac:dyDescent="0.25">
      <c r="A53" s="15" t="s">
        <v>66</v>
      </c>
      <c r="B53" s="21" t="s">
        <v>55</v>
      </c>
      <c r="C53" s="20" t="s">
        <v>5</v>
      </c>
      <c r="D53" s="112">
        <v>1</v>
      </c>
      <c r="E53" s="22">
        <f t="shared" ref="E53:E55" si="10">J53</f>
        <v>499200</v>
      </c>
      <c r="F53" s="109">
        <f>+E53*D53</f>
        <v>499200</v>
      </c>
      <c r="H53" s="98">
        <v>384000</v>
      </c>
      <c r="I53" s="12">
        <v>1.3</v>
      </c>
      <c r="J53" s="106">
        <f t="shared" si="0"/>
        <v>499200</v>
      </c>
    </row>
    <row r="54" spans="1:10" ht="31.5" x14ac:dyDescent="0.25">
      <c r="A54" s="15" t="s">
        <v>67</v>
      </c>
      <c r="B54" s="21" t="s">
        <v>56</v>
      </c>
      <c r="C54" s="20" t="s">
        <v>62</v>
      </c>
      <c r="D54" s="112">
        <v>1</v>
      </c>
      <c r="E54" s="22">
        <f t="shared" si="10"/>
        <v>873600</v>
      </c>
      <c r="F54" s="109">
        <f>+E54*D54</f>
        <v>873600</v>
      </c>
      <c r="G54" s="126" t="s">
        <v>78</v>
      </c>
      <c r="H54" s="98">
        <v>672000</v>
      </c>
      <c r="I54" s="12">
        <v>1.3</v>
      </c>
      <c r="J54" s="106">
        <f t="shared" si="0"/>
        <v>873600</v>
      </c>
    </row>
    <row r="55" spans="1:10" ht="17.100000000000001" customHeight="1" x14ac:dyDescent="0.25">
      <c r="A55" s="15" t="s">
        <v>68</v>
      </c>
      <c r="B55" s="21" t="s">
        <v>57</v>
      </c>
      <c r="C55" s="20" t="s">
        <v>62</v>
      </c>
      <c r="D55" s="112">
        <v>1</v>
      </c>
      <c r="E55" s="22">
        <f t="shared" si="10"/>
        <v>364000</v>
      </c>
      <c r="F55" s="109">
        <f>+E55*D55</f>
        <v>364000</v>
      </c>
      <c r="H55" s="98">
        <v>280000</v>
      </c>
      <c r="I55" s="12">
        <v>1.3</v>
      </c>
      <c r="J55" s="106">
        <f t="shared" si="0"/>
        <v>364000</v>
      </c>
    </row>
    <row r="56" spans="1:10" ht="17.100000000000001" customHeight="1" x14ac:dyDescent="0.25">
      <c r="A56" s="20"/>
      <c r="B56" s="21"/>
      <c r="C56" s="20"/>
      <c r="D56" s="112"/>
      <c r="E56" s="22"/>
      <c r="F56" s="47"/>
      <c r="I56" s="12">
        <v>1.3</v>
      </c>
      <c r="J56" s="106">
        <f t="shared" si="0"/>
        <v>0</v>
      </c>
    </row>
    <row r="57" spans="1:10" ht="17.100000000000001" customHeight="1" x14ac:dyDescent="0.25">
      <c r="A57" s="23"/>
      <c r="B57" s="24" t="s">
        <v>10</v>
      </c>
      <c r="C57" s="25"/>
      <c r="D57" s="113"/>
      <c r="E57" s="26"/>
      <c r="F57" s="26"/>
      <c r="G57" s="8"/>
      <c r="H57" s="101">
        <v>4796805</v>
      </c>
      <c r="I57" s="12">
        <v>1.3</v>
      </c>
      <c r="J57" s="106">
        <f t="shared" si="0"/>
        <v>6235846.5</v>
      </c>
    </row>
    <row r="58" spans="1:10" ht="17.100000000000001" customHeight="1" x14ac:dyDescent="0.25">
      <c r="A58" s="23"/>
      <c r="B58" s="60" t="s">
        <v>11</v>
      </c>
      <c r="C58" s="29"/>
      <c r="D58" s="114"/>
      <c r="E58" s="26"/>
      <c r="F58" s="26"/>
      <c r="G58" s="8"/>
      <c r="H58" s="101"/>
      <c r="I58" s="103"/>
    </row>
    <row r="59" spans="1:10" ht="17.100000000000001" customHeight="1" x14ac:dyDescent="0.25">
      <c r="A59" s="23"/>
      <c r="B59" s="60" t="s">
        <v>12</v>
      </c>
      <c r="C59" s="29" t="s">
        <v>5</v>
      </c>
      <c r="D59" s="114">
        <v>3</v>
      </c>
      <c r="E59" s="26"/>
      <c r="F59" s="26"/>
      <c r="G59" s="8"/>
      <c r="H59" s="101"/>
      <c r="I59" s="103"/>
    </row>
    <row r="60" spans="1:10" s="36" customFormat="1" ht="17.100000000000001" customHeight="1" x14ac:dyDescent="0.25">
      <c r="A60" s="30"/>
      <c r="B60" s="61" t="s">
        <v>13</v>
      </c>
      <c r="C60" s="122" t="s">
        <v>14</v>
      </c>
      <c r="D60" s="123">
        <v>10</v>
      </c>
      <c r="E60" s="124"/>
      <c r="F60" s="26"/>
      <c r="G60" s="33"/>
      <c r="H60" s="100"/>
      <c r="I60" s="105"/>
      <c r="J60" s="107"/>
    </row>
    <row r="61" spans="1:10" ht="17.100000000000001" customHeight="1" x14ac:dyDescent="0.25">
      <c r="A61" s="23"/>
      <c r="B61" s="62" t="s">
        <v>15</v>
      </c>
      <c r="C61" s="29"/>
      <c r="D61" s="114"/>
      <c r="E61" s="26"/>
      <c r="F61" s="26"/>
      <c r="G61" s="8"/>
      <c r="H61" s="101"/>
      <c r="I61" s="104">
        <f>+F52/I63</f>
        <v>0.24197325648683601</v>
      </c>
    </row>
    <row r="62" spans="1:10" ht="17.100000000000001" customHeight="1" x14ac:dyDescent="0.25">
      <c r="A62" s="23"/>
      <c r="B62" s="62"/>
      <c r="C62" s="29"/>
      <c r="D62" s="114"/>
      <c r="E62" s="26"/>
      <c r="F62" s="26"/>
      <c r="G62" s="8"/>
      <c r="H62" s="101"/>
      <c r="I62" s="104"/>
    </row>
    <row r="63" spans="1:10" s="9" customFormat="1" ht="17.100000000000001" customHeight="1" x14ac:dyDescent="0.25">
      <c r="A63" s="161" t="s">
        <v>79</v>
      </c>
      <c r="B63" s="161"/>
      <c r="C63" s="161"/>
      <c r="D63" s="161"/>
      <c r="E63" s="161"/>
      <c r="F63" s="37">
        <f>+SUM(F16,F21,F24,F25,F26,F27,F30,F31,F32,F35,F38,F39,F40,F41,F42,F44,F45,F52,F53,F54,F55)</f>
        <v>6235846.5</v>
      </c>
      <c r="G63" s="8"/>
      <c r="H63" s="99"/>
      <c r="I63" s="45">
        <f>+F63-F52</f>
        <v>5020918.5</v>
      </c>
      <c r="J63" s="12"/>
    </row>
    <row r="64" spans="1:10" s="9" customFormat="1" ht="17.100000000000001" customHeight="1" x14ac:dyDescent="0.25">
      <c r="A64" s="161" t="s">
        <v>16</v>
      </c>
      <c r="B64" s="161"/>
      <c r="C64" s="161"/>
      <c r="D64" s="161"/>
      <c r="E64" s="161"/>
      <c r="F64" s="121">
        <f>+F63*0.18</f>
        <v>1122452.3699999999</v>
      </c>
      <c r="G64" s="8"/>
      <c r="H64" s="99"/>
      <c r="I64" s="45">
        <f>+I63*30%</f>
        <v>1506275.55</v>
      </c>
      <c r="J64" s="12"/>
    </row>
    <row r="65" spans="1:10" s="9" customFormat="1" ht="17.100000000000001" customHeight="1" x14ac:dyDescent="0.25">
      <c r="A65" s="161" t="s">
        <v>17</v>
      </c>
      <c r="B65" s="161"/>
      <c r="C65" s="161"/>
      <c r="D65" s="161"/>
      <c r="E65" s="161"/>
      <c r="F65" s="37">
        <f>SUM(F63:F64)</f>
        <v>7358298.8700000001</v>
      </c>
      <c r="G65" s="8"/>
      <c r="H65" s="99"/>
      <c r="I65" s="12"/>
      <c r="J65" s="12"/>
    </row>
    <row r="66" spans="1:10" s="9" customFormat="1" ht="17.100000000000001" customHeight="1" x14ac:dyDescent="0.25">
      <c r="B66" s="56"/>
      <c r="C66" s="94"/>
      <c r="D66" s="119"/>
      <c r="E66" s="8"/>
      <c r="F66" s="39"/>
      <c r="G66" s="8"/>
      <c r="H66" s="99"/>
      <c r="I66" s="12"/>
      <c r="J66" s="12"/>
    </row>
    <row r="67" spans="1:10" s="9" customFormat="1" ht="17.100000000000001" customHeight="1" x14ac:dyDescent="0.25">
      <c r="A67" s="40" t="s">
        <v>18</v>
      </c>
      <c r="B67" s="56"/>
      <c r="C67" s="94"/>
      <c r="D67" s="119"/>
      <c r="E67" s="8"/>
      <c r="F67" s="39"/>
      <c r="G67" s="8"/>
      <c r="H67" s="99"/>
      <c r="I67" s="12"/>
      <c r="J67" s="12"/>
    </row>
    <row r="68" spans="1:10" s="9" customFormat="1" ht="17.100000000000001" customHeight="1" x14ac:dyDescent="0.25">
      <c r="B68" s="56"/>
      <c r="C68" s="94"/>
      <c r="D68" s="119"/>
      <c r="E68" s="8"/>
      <c r="F68" s="39"/>
      <c r="G68" s="8"/>
      <c r="H68" s="99"/>
      <c r="I68" s="12"/>
      <c r="J68" s="12"/>
    </row>
    <row r="69" spans="1:10" s="9" customFormat="1" ht="17.100000000000001" customHeight="1" x14ac:dyDescent="0.25">
      <c r="B69" s="56"/>
      <c r="C69" s="94"/>
      <c r="D69" s="119"/>
      <c r="E69" s="8"/>
      <c r="F69" s="39"/>
      <c r="G69" s="8"/>
      <c r="H69" s="99"/>
      <c r="I69" s="12"/>
      <c r="J69" s="12"/>
    </row>
    <row r="70" spans="1:10" s="9" customFormat="1" ht="17.100000000000001" customHeight="1" x14ac:dyDescent="0.25">
      <c r="B70" s="56"/>
      <c r="C70" s="94"/>
      <c r="D70" s="119"/>
      <c r="E70" s="8"/>
      <c r="F70" s="39"/>
      <c r="G70" s="8"/>
      <c r="H70" s="99"/>
      <c r="I70" s="12"/>
      <c r="J70" s="12"/>
    </row>
    <row r="71" spans="1:10" s="9" customFormat="1" ht="17.100000000000001" customHeight="1" x14ac:dyDescent="0.25">
      <c r="A71" s="41" t="s">
        <v>19</v>
      </c>
      <c r="B71" s="56"/>
      <c r="C71" s="94"/>
      <c r="D71" s="119"/>
      <c r="E71" s="8"/>
      <c r="F71" s="39"/>
      <c r="G71" s="8"/>
      <c r="H71" s="99"/>
      <c r="I71" s="12"/>
      <c r="J71" s="12"/>
    </row>
    <row r="72" spans="1:10" s="9" customFormat="1" ht="17.100000000000001" customHeight="1" x14ac:dyDescent="0.25">
      <c r="B72" s="56"/>
      <c r="C72" s="94"/>
      <c r="D72" s="119"/>
      <c r="E72" s="8"/>
      <c r="F72" s="39"/>
      <c r="G72" s="8"/>
      <c r="H72" s="99"/>
      <c r="I72" s="12"/>
      <c r="J72" s="12"/>
    </row>
    <row r="73" spans="1:10" ht="17.100000000000001" customHeight="1" x14ac:dyDescent="0.25">
      <c r="F73" s="43"/>
    </row>
    <row r="74" spans="1:10" ht="17.100000000000001" customHeight="1" x14ac:dyDescent="0.25">
      <c r="F74" s="43"/>
    </row>
    <row r="75" spans="1:10" ht="17.100000000000001" customHeight="1" x14ac:dyDescent="0.25">
      <c r="F75" s="43"/>
    </row>
    <row r="76" spans="1:10" x14ac:dyDescent="0.25">
      <c r="F76" s="43"/>
    </row>
  </sheetData>
  <mergeCells count="8">
    <mergeCell ref="A65:E65"/>
    <mergeCell ref="E12:F12"/>
    <mergeCell ref="B15:F15"/>
    <mergeCell ref="B29:F29"/>
    <mergeCell ref="B34:F34"/>
    <mergeCell ref="B37:F37"/>
    <mergeCell ref="A63:E63"/>
    <mergeCell ref="A64:E64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2C06D-56B2-4934-AD13-8DC68D46901E}">
  <dimension ref="A1:J69"/>
  <sheetViews>
    <sheetView topLeftCell="A46" zoomScaleNormal="100" workbookViewId="0">
      <selection activeCell="F70" sqref="F70"/>
    </sheetView>
  </sheetViews>
  <sheetFormatPr baseColWidth="10" defaultColWidth="9.140625" defaultRowHeight="15.75" x14ac:dyDescent="0.25"/>
  <cols>
    <col min="1" max="1" width="7.85546875" style="42" customWidth="1"/>
    <col min="2" max="2" width="67.7109375" style="63" customWidth="1"/>
    <col min="3" max="3" width="7.85546875" style="95" customWidth="1"/>
    <col min="4" max="4" width="10" style="120" customWidth="1"/>
    <col min="5" max="5" width="14.7109375" style="3" customWidth="1"/>
    <col min="6" max="6" width="16.28515625" style="48" customWidth="1"/>
    <col min="7" max="7" width="13.42578125" style="3" customWidth="1"/>
    <col min="8" max="8" width="15.42578125" style="98" customWidth="1"/>
    <col min="9" max="9" width="11.5703125" style="102" customWidth="1"/>
    <col min="10" max="10" width="16.85546875" style="102" customWidth="1"/>
    <col min="11" max="256" width="9.140625" style="4"/>
    <col min="257" max="257" width="8.42578125" style="4" customWidth="1"/>
    <col min="258" max="258" width="54.710937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7109375" style="4" bestFit="1" customWidth="1"/>
    <col min="263" max="263" width="14.5703125" style="4" bestFit="1" customWidth="1"/>
    <col min="264" max="512" width="9.140625" style="4"/>
    <col min="513" max="513" width="8.42578125" style="4" customWidth="1"/>
    <col min="514" max="514" width="54.710937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7109375" style="4" bestFit="1" customWidth="1"/>
    <col min="519" max="519" width="14.5703125" style="4" bestFit="1" customWidth="1"/>
    <col min="520" max="768" width="9.140625" style="4"/>
    <col min="769" max="769" width="8.42578125" style="4" customWidth="1"/>
    <col min="770" max="770" width="54.710937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7109375" style="4" bestFit="1" customWidth="1"/>
    <col min="775" max="775" width="14.5703125" style="4" bestFit="1" customWidth="1"/>
    <col min="776" max="1024" width="9.140625" style="4"/>
    <col min="1025" max="1025" width="8.42578125" style="4" customWidth="1"/>
    <col min="1026" max="1026" width="54.710937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7109375" style="4" bestFit="1" customWidth="1"/>
    <col min="1031" max="1031" width="14.5703125" style="4" bestFit="1" customWidth="1"/>
    <col min="1032" max="1280" width="9.140625" style="4"/>
    <col min="1281" max="1281" width="8.42578125" style="4" customWidth="1"/>
    <col min="1282" max="1282" width="54.710937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7109375" style="4" bestFit="1" customWidth="1"/>
    <col min="1287" max="1287" width="14.5703125" style="4" bestFit="1" customWidth="1"/>
    <col min="1288" max="1536" width="9.140625" style="4"/>
    <col min="1537" max="1537" width="8.42578125" style="4" customWidth="1"/>
    <col min="1538" max="1538" width="54.710937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7109375" style="4" bestFit="1" customWidth="1"/>
    <col min="1543" max="1543" width="14.5703125" style="4" bestFit="1" customWidth="1"/>
    <col min="1544" max="1792" width="9.140625" style="4"/>
    <col min="1793" max="1793" width="8.42578125" style="4" customWidth="1"/>
    <col min="1794" max="1794" width="54.710937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7109375" style="4" bestFit="1" customWidth="1"/>
    <col min="1799" max="1799" width="14.5703125" style="4" bestFit="1" customWidth="1"/>
    <col min="1800" max="2048" width="9.140625" style="4"/>
    <col min="2049" max="2049" width="8.42578125" style="4" customWidth="1"/>
    <col min="2050" max="2050" width="54.710937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7109375" style="4" bestFit="1" customWidth="1"/>
    <col min="2055" max="2055" width="14.5703125" style="4" bestFit="1" customWidth="1"/>
    <col min="2056" max="2304" width="9.140625" style="4"/>
    <col min="2305" max="2305" width="8.42578125" style="4" customWidth="1"/>
    <col min="2306" max="2306" width="54.710937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7109375" style="4" bestFit="1" customWidth="1"/>
    <col min="2311" max="2311" width="14.5703125" style="4" bestFit="1" customWidth="1"/>
    <col min="2312" max="2560" width="9.140625" style="4"/>
    <col min="2561" max="2561" width="8.42578125" style="4" customWidth="1"/>
    <col min="2562" max="2562" width="54.710937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7109375" style="4" bestFit="1" customWidth="1"/>
    <col min="2567" max="2567" width="14.5703125" style="4" bestFit="1" customWidth="1"/>
    <col min="2568" max="2816" width="9.140625" style="4"/>
    <col min="2817" max="2817" width="8.42578125" style="4" customWidth="1"/>
    <col min="2818" max="2818" width="54.710937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7109375" style="4" bestFit="1" customWidth="1"/>
    <col min="2823" max="2823" width="14.5703125" style="4" bestFit="1" customWidth="1"/>
    <col min="2824" max="3072" width="9.140625" style="4"/>
    <col min="3073" max="3073" width="8.42578125" style="4" customWidth="1"/>
    <col min="3074" max="3074" width="54.710937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7109375" style="4" bestFit="1" customWidth="1"/>
    <col min="3079" max="3079" width="14.5703125" style="4" bestFit="1" customWidth="1"/>
    <col min="3080" max="3328" width="9.140625" style="4"/>
    <col min="3329" max="3329" width="8.42578125" style="4" customWidth="1"/>
    <col min="3330" max="3330" width="54.710937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7109375" style="4" bestFit="1" customWidth="1"/>
    <col min="3335" max="3335" width="14.5703125" style="4" bestFit="1" customWidth="1"/>
    <col min="3336" max="3584" width="9.140625" style="4"/>
    <col min="3585" max="3585" width="8.42578125" style="4" customWidth="1"/>
    <col min="3586" max="3586" width="54.710937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7109375" style="4" bestFit="1" customWidth="1"/>
    <col min="3591" max="3591" width="14.5703125" style="4" bestFit="1" customWidth="1"/>
    <col min="3592" max="3840" width="9.140625" style="4"/>
    <col min="3841" max="3841" width="8.42578125" style="4" customWidth="1"/>
    <col min="3842" max="3842" width="54.710937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7109375" style="4" bestFit="1" customWidth="1"/>
    <col min="3847" max="3847" width="14.5703125" style="4" bestFit="1" customWidth="1"/>
    <col min="3848" max="4096" width="9.140625" style="4"/>
    <col min="4097" max="4097" width="8.42578125" style="4" customWidth="1"/>
    <col min="4098" max="4098" width="54.710937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7109375" style="4" bestFit="1" customWidth="1"/>
    <col min="4103" max="4103" width="14.5703125" style="4" bestFit="1" customWidth="1"/>
    <col min="4104" max="4352" width="9.140625" style="4"/>
    <col min="4353" max="4353" width="8.42578125" style="4" customWidth="1"/>
    <col min="4354" max="4354" width="54.710937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7109375" style="4" bestFit="1" customWidth="1"/>
    <col min="4359" max="4359" width="14.5703125" style="4" bestFit="1" customWidth="1"/>
    <col min="4360" max="4608" width="9.140625" style="4"/>
    <col min="4609" max="4609" width="8.42578125" style="4" customWidth="1"/>
    <col min="4610" max="4610" width="54.710937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7109375" style="4" bestFit="1" customWidth="1"/>
    <col min="4615" max="4615" width="14.5703125" style="4" bestFit="1" customWidth="1"/>
    <col min="4616" max="4864" width="9.140625" style="4"/>
    <col min="4865" max="4865" width="8.42578125" style="4" customWidth="1"/>
    <col min="4866" max="4866" width="54.710937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7109375" style="4" bestFit="1" customWidth="1"/>
    <col min="4871" max="4871" width="14.5703125" style="4" bestFit="1" customWidth="1"/>
    <col min="4872" max="5120" width="9.140625" style="4"/>
    <col min="5121" max="5121" width="8.42578125" style="4" customWidth="1"/>
    <col min="5122" max="5122" width="54.710937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7109375" style="4" bestFit="1" customWidth="1"/>
    <col min="5127" max="5127" width="14.5703125" style="4" bestFit="1" customWidth="1"/>
    <col min="5128" max="5376" width="9.140625" style="4"/>
    <col min="5377" max="5377" width="8.42578125" style="4" customWidth="1"/>
    <col min="5378" max="5378" width="54.710937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7109375" style="4" bestFit="1" customWidth="1"/>
    <col min="5383" max="5383" width="14.5703125" style="4" bestFit="1" customWidth="1"/>
    <col min="5384" max="5632" width="9.140625" style="4"/>
    <col min="5633" max="5633" width="8.42578125" style="4" customWidth="1"/>
    <col min="5634" max="5634" width="54.710937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7109375" style="4" bestFit="1" customWidth="1"/>
    <col min="5639" max="5639" width="14.5703125" style="4" bestFit="1" customWidth="1"/>
    <col min="5640" max="5888" width="9.140625" style="4"/>
    <col min="5889" max="5889" width="8.42578125" style="4" customWidth="1"/>
    <col min="5890" max="5890" width="54.710937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7109375" style="4" bestFit="1" customWidth="1"/>
    <col min="5895" max="5895" width="14.5703125" style="4" bestFit="1" customWidth="1"/>
    <col min="5896" max="6144" width="9.140625" style="4"/>
    <col min="6145" max="6145" width="8.42578125" style="4" customWidth="1"/>
    <col min="6146" max="6146" width="54.710937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7109375" style="4" bestFit="1" customWidth="1"/>
    <col min="6151" max="6151" width="14.5703125" style="4" bestFit="1" customWidth="1"/>
    <col min="6152" max="6400" width="9.140625" style="4"/>
    <col min="6401" max="6401" width="8.42578125" style="4" customWidth="1"/>
    <col min="6402" max="6402" width="54.710937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7109375" style="4" bestFit="1" customWidth="1"/>
    <col min="6407" max="6407" width="14.5703125" style="4" bestFit="1" customWidth="1"/>
    <col min="6408" max="6656" width="9.140625" style="4"/>
    <col min="6657" max="6657" width="8.42578125" style="4" customWidth="1"/>
    <col min="6658" max="6658" width="54.710937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7109375" style="4" bestFit="1" customWidth="1"/>
    <col min="6663" max="6663" width="14.5703125" style="4" bestFit="1" customWidth="1"/>
    <col min="6664" max="6912" width="9.140625" style="4"/>
    <col min="6913" max="6913" width="8.42578125" style="4" customWidth="1"/>
    <col min="6914" max="6914" width="54.710937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7109375" style="4" bestFit="1" customWidth="1"/>
    <col min="6919" max="6919" width="14.5703125" style="4" bestFit="1" customWidth="1"/>
    <col min="6920" max="7168" width="9.140625" style="4"/>
    <col min="7169" max="7169" width="8.42578125" style="4" customWidth="1"/>
    <col min="7170" max="7170" width="54.710937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7109375" style="4" bestFit="1" customWidth="1"/>
    <col min="7175" max="7175" width="14.5703125" style="4" bestFit="1" customWidth="1"/>
    <col min="7176" max="7424" width="9.140625" style="4"/>
    <col min="7425" max="7425" width="8.42578125" style="4" customWidth="1"/>
    <col min="7426" max="7426" width="54.710937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7109375" style="4" bestFit="1" customWidth="1"/>
    <col min="7431" max="7431" width="14.5703125" style="4" bestFit="1" customWidth="1"/>
    <col min="7432" max="7680" width="9.140625" style="4"/>
    <col min="7681" max="7681" width="8.42578125" style="4" customWidth="1"/>
    <col min="7682" max="7682" width="54.710937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7109375" style="4" bestFit="1" customWidth="1"/>
    <col min="7687" max="7687" width="14.5703125" style="4" bestFit="1" customWidth="1"/>
    <col min="7688" max="7936" width="9.140625" style="4"/>
    <col min="7937" max="7937" width="8.42578125" style="4" customWidth="1"/>
    <col min="7938" max="7938" width="54.710937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7109375" style="4" bestFit="1" customWidth="1"/>
    <col min="7943" max="7943" width="14.5703125" style="4" bestFit="1" customWidth="1"/>
    <col min="7944" max="8192" width="9.140625" style="4"/>
    <col min="8193" max="8193" width="8.42578125" style="4" customWidth="1"/>
    <col min="8194" max="8194" width="54.710937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7109375" style="4" bestFit="1" customWidth="1"/>
    <col min="8199" max="8199" width="14.5703125" style="4" bestFit="1" customWidth="1"/>
    <col min="8200" max="8448" width="9.140625" style="4"/>
    <col min="8449" max="8449" width="8.42578125" style="4" customWidth="1"/>
    <col min="8450" max="8450" width="54.710937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7109375" style="4" bestFit="1" customWidth="1"/>
    <col min="8455" max="8455" width="14.5703125" style="4" bestFit="1" customWidth="1"/>
    <col min="8456" max="8704" width="9.140625" style="4"/>
    <col min="8705" max="8705" width="8.42578125" style="4" customWidth="1"/>
    <col min="8706" max="8706" width="54.710937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7109375" style="4" bestFit="1" customWidth="1"/>
    <col min="8711" max="8711" width="14.5703125" style="4" bestFit="1" customWidth="1"/>
    <col min="8712" max="8960" width="9.140625" style="4"/>
    <col min="8961" max="8961" width="8.42578125" style="4" customWidth="1"/>
    <col min="8962" max="8962" width="54.710937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7109375" style="4" bestFit="1" customWidth="1"/>
    <col min="8967" max="8967" width="14.5703125" style="4" bestFit="1" customWidth="1"/>
    <col min="8968" max="9216" width="9.140625" style="4"/>
    <col min="9217" max="9217" width="8.42578125" style="4" customWidth="1"/>
    <col min="9218" max="9218" width="54.710937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7109375" style="4" bestFit="1" customWidth="1"/>
    <col min="9223" max="9223" width="14.5703125" style="4" bestFit="1" customWidth="1"/>
    <col min="9224" max="9472" width="9.140625" style="4"/>
    <col min="9473" max="9473" width="8.42578125" style="4" customWidth="1"/>
    <col min="9474" max="9474" width="54.710937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7109375" style="4" bestFit="1" customWidth="1"/>
    <col min="9479" max="9479" width="14.5703125" style="4" bestFit="1" customWidth="1"/>
    <col min="9480" max="9728" width="9.140625" style="4"/>
    <col min="9729" max="9729" width="8.42578125" style="4" customWidth="1"/>
    <col min="9730" max="9730" width="54.710937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7109375" style="4" bestFit="1" customWidth="1"/>
    <col min="9735" max="9735" width="14.5703125" style="4" bestFit="1" customWidth="1"/>
    <col min="9736" max="9984" width="9.140625" style="4"/>
    <col min="9985" max="9985" width="8.42578125" style="4" customWidth="1"/>
    <col min="9986" max="9986" width="54.710937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7109375" style="4" bestFit="1" customWidth="1"/>
    <col min="9991" max="9991" width="14.5703125" style="4" bestFit="1" customWidth="1"/>
    <col min="9992" max="10240" width="9.140625" style="4"/>
    <col min="10241" max="10241" width="8.42578125" style="4" customWidth="1"/>
    <col min="10242" max="10242" width="54.710937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7109375" style="4" bestFit="1" customWidth="1"/>
    <col min="10247" max="10247" width="14.5703125" style="4" bestFit="1" customWidth="1"/>
    <col min="10248" max="10496" width="9.140625" style="4"/>
    <col min="10497" max="10497" width="8.42578125" style="4" customWidth="1"/>
    <col min="10498" max="10498" width="54.710937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7109375" style="4" bestFit="1" customWidth="1"/>
    <col min="10503" max="10503" width="14.5703125" style="4" bestFit="1" customWidth="1"/>
    <col min="10504" max="10752" width="9.140625" style="4"/>
    <col min="10753" max="10753" width="8.42578125" style="4" customWidth="1"/>
    <col min="10754" max="10754" width="54.710937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7109375" style="4" bestFit="1" customWidth="1"/>
    <col min="10759" max="10759" width="14.5703125" style="4" bestFit="1" customWidth="1"/>
    <col min="10760" max="11008" width="9.140625" style="4"/>
    <col min="11009" max="11009" width="8.42578125" style="4" customWidth="1"/>
    <col min="11010" max="11010" width="54.710937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7109375" style="4" bestFit="1" customWidth="1"/>
    <col min="11015" max="11015" width="14.5703125" style="4" bestFit="1" customWidth="1"/>
    <col min="11016" max="11264" width="9.140625" style="4"/>
    <col min="11265" max="11265" width="8.42578125" style="4" customWidth="1"/>
    <col min="11266" max="11266" width="54.710937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7109375" style="4" bestFit="1" customWidth="1"/>
    <col min="11271" max="11271" width="14.5703125" style="4" bestFit="1" customWidth="1"/>
    <col min="11272" max="11520" width="9.140625" style="4"/>
    <col min="11521" max="11521" width="8.42578125" style="4" customWidth="1"/>
    <col min="11522" max="11522" width="54.710937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7109375" style="4" bestFit="1" customWidth="1"/>
    <col min="11527" max="11527" width="14.5703125" style="4" bestFit="1" customWidth="1"/>
    <col min="11528" max="11776" width="9.140625" style="4"/>
    <col min="11777" max="11777" width="8.42578125" style="4" customWidth="1"/>
    <col min="11778" max="11778" width="54.710937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7109375" style="4" bestFit="1" customWidth="1"/>
    <col min="11783" max="11783" width="14.5703125" style="4" bestFit="1" customWidth="1"/>
    <col min="11784" max="12032" width="9.140625" style="4"/>
    <col min="12033" max="12033" width="8.42578125" style="4" customWidth="1"/>
    <col min="12034" max="12034" width="54.710937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7109375" style="4" bestFit="1" customWidth="1"/>
    <col min="12039" max="12039" width="14.5703125" style="4" bestFit="1" customWidth="1"/>
    <col min="12040" max="12288" width="9.140625" style="4"/>
    <col min="12289" max="12289" width="8.42578125" style="4" customWidth="1"/>
    <col min="12290" max="12290" width="54.710937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7109375" style="4" bestFit="1" customWidth="1"/>
    <col min="12295" max="12295" width="14.5703125" style="4" bestFit="1" customWidth="1"/>
    <col min="12296" max="12544" width="9.140625" style="4"/>
    <col min="12545" max="12545" width="8.42578125" style="4" customWidth="1"/>
    <col min="12546" max="12546" width="54.710937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7109375" style="4" bestFit="1" customWidth="1"/>
    <col min="12551" max="12551" width="14.5703125" style="4" bestFit="1" customWidth="1"/>
    <col min="12552" max="12800" width="9.140625" style="4"/>
    <col min="12801" max="12801" width="8.42578125" style="4" customWidth="1"/>
    <col min="12802" max="12802" width="54.710937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7109375" style="4" bestFit="1" customWidth="1"/>
    <col min="12807" max="12807" width="14.5703125" style="4" bestFit="1" customWidth="1"/>
    <col min="12808" max="13056" width="9.140625" style="4"/>
    <col min="13057" max="13057" width="8.42578125" style="4" customWidth="1"/>
    <col min="13058" max="13058" width="54.710937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7109375" style="4" bestFit="1" customWidth="1"/>
    <col min="13063" max="13063" width="14.5703125" style="4" bestFit="1" customWidth="1"/>
    <col min="13064" max="13312" width="9.140625" style="4"/>
    <col min="13313" max="13313" width="8.42578125" style="4" customWidth="1"/>
    <col min="13314" max="13314" width="54.710937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7109375" style="4" bestFit="1" customWidth="1"/>
    <col min="13319" max="13319" width="14.5703125" style="4" bestFit="1" customWidth="1"/>
    <col min="13320" max="13568" width="9.140625" style="4"/>
    <col min="13569" max="13569" width="8.42578125" style="4" customWidth="1"/>
    <col min="13570" max="13570" width="54.710937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7109375" style="4" bestFit="1" customWidth="1"/>
    <col min="13575" max="13575" width="14.5703125" style="4" bestFit="1" customWidth="1"/>
    <col min="13576" max="13824" width="9.140625" style="4"/>
    <col min="13825" max="13825" width="8.42578125" style="4" customWidth="1"/>
    <col min="13826" max="13826" width="54.710937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7109375" style="4" bestFit="1" customWidth="1"/>
    <col min="13831" max="13831" width="14.5703125" style="4" bestFit="1" customWidth="1"/>
    <col min="13832" max="14080" width="9.140625" style="4"/>
    <col min="14081" max="14081" width="8.42578125" style="4" customWidth="1"/>
    <col min="14082" max="14082" width="54.710937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7109375" style="4" bestFit="1" customWidth="1"/>
    <col min="14087" max="14087" width="14.5703125" style="4" bestFit="1" customWidth="1"/>
    <col min="14088" max="14336" width="9.140625" style="4"/>
    <col min="14337" max="14337" width="8.42578125" style="4" customWidth="1"/>
    <col min="14338" max="14338" width="54.710937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7109375" style="4" bestFit="1" customWidth="1"/>
    <col min="14343" max="14343" width="14.5703125" style="4" bestFit="1" customWidth="1"/>
    <col min="14344" max="14592" width="9.140625" style="4"/>
    <col min="14593" max="14593" width="8.42578125" style="4" customWidth="1"/>
    <col min="14594" max="14594" width="54.710937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7109375" style="4" bestFit="1" customWidth="1"/>
    <col min="14599" max="14599" width="14.5703125" style="4" bestFit="1" customWidth="1"/>
    <col min="14600" max="14848" width="9.140625" style="4"/>
    <col min="14849" max="14849" width="8.42578125" style="4" customWidth="1"/>
    <col min="14850" max="14850" width="54.710937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7109375" style="4" bestFit="1" customWidth="1"/>
    <col min="14855" max="14855" width="14.5703125" style="4" bestFit="1" customWidth="1"/>
    <col min="14856" max="15104" width="9.140625" style="4"/>
    <col min="15105" max="15105" width="8.42578125" style="4" customWidth="1"/>
    <col min="15106" max="15106" width="54.710937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7109375" style="4" bestFit="1" customWidth="1"/>
    <col min="15111" max="15111" width="14.5703125" style="4" bestFit="1" customWidth="1"/>
    <col min="15112" max="15360" width="9.140625" style="4"/>
    <col min="15361" max="15361" width="8.42578125" style="4" customWidth="1"/>
    <col min="15362" max="15362" width="54.710937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7109375" style="4" bestFit="1" customWidth="1"/>
    <col min="15367" max="15367" width="14.5703125" style="4" bestFit="1" customWidth="1"/>
    <col min="15368" max="15616" width="9.140625" style="4"/>
    <col min="15617" max="15617" width="8.42578125" style="4" customWidth="1"/>
    <col min="15618" max="15618" width="54.710937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7109375" style="4" bestFit="1" customWidth="1"/>
    <col min="15623" max="15623" width="14.5703125" style="4" bestFit="1" customWidth="1"/>
    <col min="15624" max="15872" width="9.140625" style="4"/>
    <col min="15873" max="15873" width="8.42578125" style="4" customWidth="1"/>
    <col min="15874" max="15874" width="54.710937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7109375" style="4" bestFit="1" customWidth="1"/>
    <col min="15879" max="15879" width="14.5703125" style="4" bestFit="1" customWidth="1"/>
    <col min="15880" max="16128" width="9.140625" style="4"/>
    <col min="16129" max="16129" width="8.42578125" style="4" customWidth="1"/>
    <col min="16130" max="16130" width="54.710937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7109375" style="4" bestFit="1" customWidth="1"/>
    <col min="16135" max="16135" width="14.5703125" style="4" bestFit="1" customWidth="1"/>
    <col min="16136" max="16384" width="9.140625" style="4"/>
  </cols>
  <sheetData>
    <row r="1" spans="1:10" ht="17.100000000000001" customHeight="1" x14ac:dyDescent="0.25">
      <c r="A1" s="1"/>
      <c r="B1" s="53"/>
      <c r="C1" s="91"/>
      <c r="D1" s="115"/>
      <c r="E1" s="2"/>
      <c r="F1" s="2"/>
    </row>
    <row r="2" spans="1:10" ht="17.100000000000001" customHeight="1" x14ac:dyDescent="0.25">
      <c r="A2" s="1"/>
      <c r="B2" s="53"/>
      <c r="C2" s="91"/>
      <c r="D2" s="115"/>
      <c r="E2" s="2"/>
      <c r="F2" s="2"/>
    </row>
    <row r="3" spans="1:10" ht="17.100000000000001" customHeight="1" x14ac:dyDescent="0.25">
      <c r="A3" s="1"/>
      <c r="B3" s="53"/>
      <c r="C3" s="91"/>
      <c r="D3" s="115"/>
      <c r="E3" s="2"/>
      <c r="F3" s="2"/>
    </row>
    <row r="4" spans="1:10" ht="17.100000000000001" customHeight="1" x14ac:dyDescent="0.25">
      <c r="A4" s="1"/>
      <c r="B4" s="53"/>
      <c r="C4" s="91"/>
      <c r="D4" s="115"/>
      <c r="E4" s="2"/>
      <c r="F4" s="2"/>
    </row>
    <row r="5" spans="1:10" ht="17.100000000000001" customHeight="1" x14ac:dyDescent="0.25">
      <c r="A5" s="5"/>
      <c r="B5" s="53"/>
      <c r="C5" s="91"/>
      <c r="D5" s="115"/>
      <c r="E5" s="2"/>
      <c r="F5" s="2"/>
    </row>
    <row r="6" spans="1:10" ht="17.100000000000001" customHeight="1" x14ac:dyDescent="0.25">
      <c r="A6" s="1"/>
      <c r="B6" s="53"/>
      <c r="C6" s="91"/>
      <c r="D6" s="115"/>
      <c r="E6" s="2"/>
      <c r="F6" s="2"/>
    </row>
    <row r="7" spans="1:10" ht="17.100000000000001" customHeight="1" x14ac:dyDescent="0.25">
      <c r="B7" s="53"/>
      <c r="C7" s="91"/>
      <c r="D7" s="115"/>
      <c r="E7" s="2"/>
      <c r="F7" s="2"/>
    </row>
    <row r="8" spans="1:10" ht="17.100000000000001" customHeight="1" x14ac:dyDescent="0.25">
      <c r="A8" s="5" t="s">
        <v>86</v>
      </c>
      <c r="B8" s="53"/>
      <c r="C8" s="91"/>
      <c r="D8" s="115"/>
      <c r="E8" s="2"/>
      <c r="F8" s="2"/>
    </row>
    <row r="9" spans="1:10" s="9" customFormat="1" ht="17.100000000000001" customHeight="1" x14ac:dyDescent="0.25">
      <c r="A9" s="6"/>
      <c r="C9" s="92"/>
      <c r="D9" s="116"/>
      <c r="E9" s="2"/>
      <c r="F9" s="7"/>
      <c r="G9" s="8"/>
      <c r="H9" s="99"/>
      <c r="I9" s="12"/>
      <c r="J9" s="12"/>
    </row>
    <row r="10" spans="1:10" s="9" customFormat="1" ht="17.100000000000001" customHeight="1" x14ac:dyDescent="0.25">
      <c r="C10" s="92"/>
      <c r="D10" s="116"/>
      <c r="E10" s="2"/>
      <c r="F10" s="7"/>
      <c r="G10" s="8"/>
      <c r="H10" s="99"/>
      <c r="I10" s="12"/>
      <c r="J10" s="12"/>
    </row>
    <row r="11" spans="1:10" s="9" customFormat="1" ht="17.100000000000001" customHeight="1" x14ac:dyDescent="0.25">
      <c r="A11" s="127" t="s">
        <v>20</v>
      </c>
      <c r="C11" s="12"/>
      <c r="D11" s="110"/>
      <c r="E11" s="11"/>
      <c r="F11" s="44"/>
      <c r="G11" s="8"/>
      <c r="H11" s="99"/>
      <c r="I11" s="12"/>
      <c r="J11" s="12"/>
    </row>
    <row r="12" spans="1:10" s="9" customFormat="1" ht="17.100000000000001" customHeight="1" x14ac:dyDescent="0.25">
      <c r="A12" s="127" t="s">
        <v>76</v>
      </c>
      <c r="B12" s="56"/>
      <c r="C12" s="12"/>
      <c r="D12" s="110"/>
      <c r="E12" s="165" t="s">
        <v>80</v>
      </c>
      <c r="F12" s="165"/>
      <c r="G12" s="8"/>
      <c r="H12" s="99"/>
      <c r="I12" s="12"/>
      <c r="J12" s="12"/>
    </row>
    <row r="13" spans="1:10" s="9" customFormat="1" ht="17.100000000000001" customHeight="1" x14ac:dyDescent="0.25">
      <c r="A13" s="12"/>
      <c r="B13" s="56"/>
      <c r="C13" s="12"/>
      <c r="D13" s="110"/>
      <c r="E13" s="14"/>
      <c r="F13" s="45"/>
      <c r="G13" s="8"/>
      <c r="H13" s="99"/>
      <c r="I13" s="12"/>
      <c r="J13" s="12"/>
    </row>
    <row r="14" spans="1:10" s="19" customFormat="1" ht="20.100000000000001" customHeight="1" x14ac:dyDescent="0.25">
      <c r="A14" s="128" t="s">
        <v>0</v>
      </c>
      <c r="B14" s="129" t="s">
        <v>9</v>
      </c>
      <c r="C14" s="128" t="s">
        <v>1</v>
      </c>
      <c r="D14" s="130" t="s">
        <v>2</v>
      </c>
      <c r="E14" s="131" t="s">
        <v>3</v>
      </c>
      <c r="F14" s="132" t="s">
        <v>4</v>
      </c>
      <c r="G14" s="17"/>
      <c r="H14" s="99"/>
      <c r="I14" s="12"/>
      <c r="J14" s="102"/>
    </row>
    <row r="15" spans="1:10" s="19" customFormat="1" ht="20.100000000000001" customHeight="1" x14ac:dyDescent="0.25">
      <c r="A15" s="15" t="s">
        <v>33</v>
      </c>
      <c r="B15" s="162" t="s">
        <v>22</v>
      </c>
      <c r="C15" s="163"/>
      <c r="D15" s="163"/>
      <c r="E15" s="163"/>
      <c r="F15" s="164"/>
      <c r="G15" s="17"/>
      <c r="H15" s="99"/>
      <c r="I15" s="12"/>
      <c r="J15" s="102"/>
    </row>
    <row r="16" spans="1:10" s="19" customFormat="1" ht="47.25" x14ac:dyDescent="0.25">
      <c r="A16" s="20" t="s">
        <v>34</v>
      </c>
      <c r="B16" s="58" t="s">
        <v>32</v>
      </c>
      <c r="C16" s="50" t="s">
        <v>5</v>
      </c>
      <c r="D16" s="117">
        <v>3</v>
      </c>
      <c r="E16" s="108">
        <v>117000</v>
      </c>
      <c r="F16" s="109">
        <f t="shared" ref="F16:F21" si="0">+E16*D16</f>
        <v>351000</v>
      </c>
      <c r="G16" s="17"/>
      <c r="H16" s="99"/>
      <c r="I16" s="12">
        <v>1.3</v>
      </c>
      <c r="J16" s="106">
        <f>H16*I16</f>
        <v>0</v>
      </c>
    </row>
    <row r="17" spans="1:10" s="19" customFormat="1" ht="17.100000000000001" customHeight="1" x14ac:dyDescent="0.25">
      <c r="A17" s="20" t="s">
        <v>35</v>
      </c>
      <c r="B17" s="59" t="s">
        <v>23</v>
      </c>
      <c r="C17" s="20" t="s">
        <v>21</v>
      </c>
      <c r="D17" s="111">
        <v>12</v>
      </c>
      <c r="E17" s="108">
        <v>7800</v>
      </c>
      <c r="F17" s="109">
        <f t="shared" si="0"/>
        <v>93600</v>
      </c>
      <c r="G17" s="17"/>
      <c r="H17" s="99">
        <v>6000</v>
      </c>
      <c r="I17" s="12">
        <v>1.3</v>
      </c>
      <c r="J17" s="106">
        <f t="shared" ref="J17:J51" si="1">H17*I17</f>
        <v>7800</v>
      </c>
    </row>
    <row r="18" spans="1:10" s="19" customFormat="1" ht="17.100000000000001" customHeight="1" x14ac:dyDescent="0.25">
      <c r="A18" s="20" t="s">
        <v>36</v>
      </c>
      <c r="B18" s="59" t="s">
        <v>24</v>
      </c>
      <c r="C18" s="20" t="s">
        <v>5</v>
      </c>
      <c r="D18" s="111">
        <v>6</v>
      </c>
      <c r="E18" s="22">
        <v>8859.5</v>
      </c>
      <c r="F18" s="109">
        <f t="shared" si="0"/>
        <v>53157</v>
      </c>
      <c r="G18" s="17"/>
      <c r="H18" s="99">
        <v>6815</v>
      </c>
      <c r="I18" s="12">
        <v>1.3</v>
      </c>
      <c r="J18" s="106">
        <f t="shared" si="1"/>
        <v>8859.5</v>
      </c>
    </row>
    <row r="19" spans="1:10" s="19" customFormat="1" ht="17.100000000000001" customHeight="1" x14ac:dyDescent="0.25">
      <c r="A19" s="20" t="s">
        <v>37</v>
      </c>
      <c r="B19" s="59" t="s">
        <v>25</v>
      </c>
      <c r="C19" s="20" t="s">
        <v>21</v>
      </c>
      <c r="D19" s="111">
        <v>180</v>
      </c>
      <c r="E19" s="22">
        <v>5704.4000000000005</v>
      </c>
      <c r="F19" s="109">
        <f t="shared" si="0"/>
        <v>1026792.0000000001</v>
      </c>
      <c r="G19" s="17"/>
      <c r="H19" s="99">
        <v>4388</v>
      </c>
      <c r="I19" s="12">
        <v>1.3</v>
      </c>
      <c r="J19" s="106">
        <f t="shared" si="1"/>
        <v>5704.4000000000005</v>
      </c>
    </row>
    <row r="20" spans="1:10" s="19" customFormat="1" ht="17.100000000000001" customHeight="1" x14ac:dyDescent="0.25">
      <c r="A20" s="20" t="s">
        <v>38</v>
      </c>
      <c r="B20" s="59" t="s">
        <v>26</v>
      </c>
      <c r="C20" s="20" t="s">
        <v>21</v>
      </c>
      <c r="D20" s="111">
        <v>160</v>
      </c>
      <c r="E20" s="22">
        <v>549.9</v>
      </c>
      <c r="F20" s="109">
        <f t="shared" si="0"/>
        <v>87984</v>
      </c>
      <c r="G20" s="17"/>
      <c r="H20" s="99">
        <v>423</v>
      </c>
      <c r="I20" s="12">
        <v>1.3</v>
      </c>
      <c r="J20" s="106">
        <f t="shared" si="1"/>
        <v>549.9</v>
      </c>
    </row>
    <row r="21" spans="1:10" s="19" customFormat="1" ht="17.100000000000001" customHeight="1" x14ac:dyDescent="0.25">
      <c r="A21" s="20" t="s">
        <v>39</v>
      </c>
      <c r="B21" s="59" t="s">
        <v>27</v>
      </c>
      <c r="C21" s="20" t="s">
        <v>5</v>
      </c>
      <c r="D21" s="111">
        <v>1</v>
      </c>
      <c r="E21" s="96">
        <v>82924.400000000009</v>
      </c>
      <c r="F21" s="125">
        <f t="shared" si="0"/>
        <v>82924.400000000009</v>
      </c>
      <c r="G21" s="17"/>
      <c r="H21" s="99">
        <v>63788</v>
      </c>
      <c r="I21" s="12">
        <v>1.3</v>
      </c>
      <c r="J21" s="106">
        <f t="shared" si="1"/>
        <v>82924.400000000009</v>
      </c>
    </row>
    <row r="22" spans="1:10" s="19" customFormat="1" ht="17.100000000000001" customHeight="1" x14ac:dyDescent="0.25">
      <c r="A22" s="15"/>
      <c r="B22" s="59"/>
      <c r="C22" s="20"/>
      <c r="D22" s="111"/>
      <c r="E22" s="22"/>
      <c r="F22" s="47"/>
      <c r="G22" s="17"/>
      <c r="H22" s="99"/>
      <c r="I22" s="12">
        <v>1.3</v>
      </c>
      <c r="J22" s="106">
        <f t="shared" si="1"/>
        <v>0</v>
      </c>
    </row>
    <row r="23" spans="1:10" s="19" customFormat="1" ht="17.100000000000001" customHeight="1" x14ac:dyDescent="0.25">
      <c r="A23" s="15" t="s">
        <v>40</v>
      </c>
      <c r="B23" s="162" t="s">
        <v>28</v>
      </c>
      <c r="C23" s="163"/>
      <c r="D23" s="163"/>
      <c r="E23" s="163"/>
      <c r="F23" s="164"/>
      <c r="G23" s="17"/>
      <c r="H23" s="99"/>
      <c r="I23" s="12">
        <v>1.3</v>
      </c>
      <c r="J23" s="106">
        <f t="shared" si="1"/>
        <v>0</v>
      </c>
    </row>
    <row r="24" spans="1:10" s="19" customFormat="1" ht="17.100000000000001" customHeight="1" x14ac:dyDescent="0.25">
      <c r="A24" s="20" t="s">
        <v>41</v>
      </c>
      <c r="B24" s="59" t="s">
        <v>24</v>
      </c>
      <c r="C24" s="20" t="s">
        <v>5</v>
      </c>
      <c r="D24" s="111">
        <v>5</v>
      </c>
      <c r="E24" s="22">
        <v>8859.5</v>
      </c>
      <c r="F24" s="109">
        <f>+E24*D24</f>
        <v>44297.5</v>
      </c>
      <c r="G24" s="17"/>
      <c r="H24" s="99">
        <v>6815</v>
      </c>
      <c r="I24" s="12">
        <v>1.3</v>
      </c>
      <c r="J24" s="106">
        <f t="shared" si="1"/>
        <v>8859.5</v>
      </c>
    </row>
    <row r="25" spans="1:10" s="19" customFormat="1" ht="17.100000000000001" customHeight="1" x14ac:dyDescent="0.25">
      <c r="A25" s="20" t="s">
        <v>42</v>
      </c>
      <c r="B25" s="59" t="s">
        <v>25</v>
      </c>
      <c r="C25" s="20" t="s">
        <v>21</v>
      </c>
      <c r="D25" s="111">
        <v>95</v>
      </c>
      <c r="E25" s="22">
        <v>5704.4000000000005</v>
      </c>
      <c r="F25" s="109">
        <f t="shared" ref="F25:F26" si="2">+E25*D25</f>
        <v>541918</v>
      </c>
      <c r="G25" s="17"/>
      <c r="H25" s="99">
        <v>4388</v>
      </c>
      <c r="I25" s="12">
        <v>1.3</v>
      </c>
      <c r="J25" s="106">
        <f t="shared" si="1"/>
        <v>5704.4000000000005</v>
      </c>
    </row>
    <row r="26" spans="1:10" s="19" customFormat="1" ht="17.100000000000001" customHeight="1" x14ac:dyDescent="0.25">
      <c r="A26" s="20" t="s">
        <v>43</v>
      </c>
      <c r="B26" s="59" t="s">
        <v>26</v>
      </c>
      <c r="C26" s="20" t="s">
        <v>21</v>
      </c>
      <c r="D26" s="111">
        <v>80</v>
      </c>
      <c r="E26" s="22">
        <v>549.9</v>
      </c>
      <c r="F26" s="109">
        <f t="shared" si="2"/>
        <v>43992</v>
      </c>
      <c r="G26" s="17"/>
      <c r="H26" s="99">
        <v>423</v>
      </c>
      <c r="I26" s="12">
        <v>1.3</v>
      </c>
      <c r="J26" s="106">
        <f t="shared" si="1"/>
        <v>549.9</v>
      </c>
    </row>
    <row r="27" spans="1:10" s="19" customFormat="1" ht="17.100000000000001" customHeight="1" x14ac:dyDescent="0.25">
      <c r="A27" s="15"/>
      <c r="B27" s="59"/>
      <c r="C27" s="20"/>
      <c r="D27" s="111"/>
      <c r="E27" s="22"/>
      <c r="F27" s="47"/>
      <c r="G27" s="17"/>
      <c r="H27" s="99"/>
      <c r="I27" s="12">
        <v>1.3</v>
      </c>
      <c r="J27" s="106">
        <f t="shared" si="1"/>
        <v>0</v>
      </c>
    </row>
    <row r="28" spans="1:10" s="19" customFormat="1" ht="17.100000000000001" customHeight="1" x14ac:dyDescent="0.25">
      <c r="A28" s="15" t="s">
        <v>44</v>
      </c>
      <c r="B28" s="162" t="s">
        <v>29</v>
      </c>
      <c r="C28" s="163"/>
      <c r="D28" s="163"/>
      <c r="E28" s="163"/>
      <c r="F28" s="164"/>
      <c r="G28" s="17"/>
      <c r="H28" s="99"/>
      <c r="I28" s="12">
        <v>1.3</v>
      </c>
      <c r="J28" s="106">
        <f t="shared" si="1"/>
        <v>0</v>
      </c>
    </row>
    <row r="29" spans="1:10" s="19" customFormat="1" ht="17.100000000000001" customHeight="1" x14ac:dyDescent="0.25">
      <c r="A29" s="20" t="s">
        <v>45</v>
      </c>
      <c r="B29" s="59" t="s">
        <v>27</v>
      </c>
      <c r="C29" s="20" t="s">
        <v>5</v>
      </c>
      <c r="D29" s="111">
        <v>1</v>
      </c>
      <c r="E29" s="22">
        <v>82924.400000000009</v>
      </c>
      <c r="F29" s="109">
        <f>+E29*D29</f>
        <v>82924.400000000009</v>
      </c>
      <c r="G29" s="17"/>
      <c r="H29" s="99">
        <v>63788</v>
      </c>
      <c r="I29" s="12">
        <v>1.3</v>
      </c>
      <c r="J29" s="106">
        <f t="shared" si="1"/>
        <v>82924.400000000009</v>
      </c>
    </row>
    <row r="30" spans="1:10" s="19" customFormat="1" ht="17.100000000000001" customHeight="1" x14ac:dyDescent="0.25">
      <c r="A30" s="15"/>
      <c r="B30" s="59"/>
      <c r="C30" s="20"/>
      <c r="D30" s="111"/>
      <c r="E30" s="22"/>
      <c r="F30" s="47"/>
      <c r="G30" s="17"/>
      <c r="H30" s="99"/>
      <c r="I30" s="12">
        <v>1.3</v>
      </c>
      <c r="J30" s="106">
        <f t="shared" si="1"/>
        <v>0</v>
      </c>
    </row>
    <row r="31" spans="1:10" s="19" customFormat="1" ht="17.100000000000001" customHeight="1" x14ac:dyDescent="0.25">
      <c r="A31" s="15" t="s">
        <v>46</v>
      </c>
      <c r="B31" s="166" t="s">
        <v>30</v>
      </c>
      <c r="C31" s="166"/>
      <c r="D31" s="166"/>
      <c r="E31" s="166"/>
      <c r="F31" s="166"/>
      <c r="G31" s="17"/>
      <c r="H31" s="99"/>
      <c r="I31" s="12">
        <v>1.3</v>
      </c>
      <c r="J31" s="106">
        <f t="shared" si="1"/>
        <v>0</v>
      </c>
    </row>
    <row r="32" spans="1:10" s="19" customFormat="1" ht="47.25" x14ac:dyDescent="0.25">
      <c r="A32" s="20" t="s">
        <v>47</v>
      </c>
      <c r="B32" s="58" t="s">
        <v>32</v>
      </c>
      <c r="C32" s="20" t="s">
        <v>5</v>
      </c>
      <c r="D32" s="111">
        <v>3</v>
      </c>
      <c r="E32" s="22">
        <v>117000</v>
      </c>
      <c r="F32" s="109">
        <f t="shared" ref="F32:F38" si="3">+E32*D32</f>
        <v>351000</v>
      </c>
      <c r="G32" s="17"/>
      <c r="H32" s="99">
        <v>90000</v>
      </c>
      <c r="I32" s="12">
        <v>1.3</v>
      </c>
      <c r="J32" s="106">
        <f t="shared" si="1"/>
        <v>117000</v>
      </c>
    </row>
    <row r="33" spans="1:10" s="19" customFormat="1" ht="17.100000000000001" customHeight="1" x14ac:dyDescent="0.25">
      <c r="A33" s="20" t="s">
        <v>48</v>
      </c>
      <c r="B33" s="59" t="s">
        <v>23</v>
      </c>
      <c r="C33" s="20" t="s">
        <v>21</v>
      </c>
      <c r="D33" s="111">
        <v>15</v>
      </c>
      <c r="E33" s="22">
        <v>7800</v>
      </c>
      <c r="F33" s="109">
        <f t="shared" si="3"/>
        <v>117000</v>
      </c>
      <c r="G33" s="17"/>
      <c r="H33" s="99">
        <v>6000</v>
      </c>
      <c r="I33" s="12">
        <v>1.3</v>
      </c>
      <c r="J33" s="106">
        <f t="shared" si="1"/>
        <v>7800</v>
      </c>
    </row>
    <row r="34" spans="1:10" s="19" customFormat="1" ht="17.100000000000001" customHeight="1" x14ac:dyDescent="0.25">
      <c r="A34" s="20" t="s">
        <v>49</v>
      </c>
      <c r="B34" s="59" t="s">
        <v>24</v>
      </c>
      <c r="C34" s="20" t="s">
        <v>5</v>
      </c>
      <c r="D34" s="111">
        <v>3</v>
      </c>
      <c r="E34" s="22">
        <v>8859.5</v>
      </c>
      <c r="F34" s="109">
        <f t="shared" si="3"/>
        <v>26578.5</v>
      </c>
      <c r="G34" s="17"/>
      <c r="H34" s="99">
        <v>6815</v>
      </c>
      <c r="I34" s="12">
        <v>1.3</v>
      </c>
      <c r="J34" s="106">
        <f t="shared" si="1"/>
        <v>8859.5</v>
      </c>
    </row>
    <row r="35" spans="1:10" s="19" customFormat="1" ht="17.100000000000001" customHeight="1" x14ac:dyDescent="0.25">
      <c r="A35" s="20" t="s">
        <v>50</v>
      </c>
      <c r="B35" s="59" t="s">
        <v>25</v>
      </c>
      <c r="C35" s="20" t="s">
        <v>21</v>
      </c>
      <c r="D35" s="111">
        <v>25</v>
      </c>
      <c r="E35" s="22">
        <v>5704.4000000000005</v>
      </c>
      <c r="F35" s="109">
        <f t="shared" si="3"/>
        <v>142610</v>
      </c>
      <c r="G35" s="17"/>
      <c r="H35" s="99">
        <v>4388</v>
      </c>
      <c r="I35" s="12">
        <v>1.3</v>
      </c>
      <c r="J35" s="106">
        <f t="shared" si="1"/>
        <v>5704.4000000000005</v>
      </c>
    </row>
    <row r="36" spans="1:10" s="19" customFormat="1" ht="17.100000000000001" customHeight="1" x14ac:dyDescent="0.25">
      <c r="A36" s="20" t="s">
        <v>51</v>
      </c>
      <c r="B36" s="59" t="s">
        <v>27</v>
      </c>
      <c r="C36" s="20" t="s">
        <v>5</v>
      </c>
      <c r="D36" s="111">
        <v>1</v>
      </c>
      <c r="E36" s="22">
        <v>82924.400000000009</v>
      </c>
      <c r="F36" s="109">
        <f t="shared" si="3"/>
        <v>82924.400000000009</v>
      </c>
      <c r="G36" s="17"/>
      <c r="H36" s="99">
        <v>63788</v>
      </c>
      <c r="I36" s="12">
        <v>1.3</v>
      </c>
      <c r="J36" s="106">
        <f t="shared" si="1"/>
        <v>82924.400000000009</v>
      </c>
    </row>
    <row r="37" spans="1:10" s="19" customFormat="1" ht="17.100000000000001" customHeight="1" x14ac:dyDescent="0.25">
      <c r="A37" s="15"/>
      <c r="B37" s="59"/>
      <c r="C37" s="20"/>
      <c r="D37" s="111"/>
      <c r="E37" s="22"/>
      <c r="F37" s="109"/>
      <c r="G37" s="17"/>
      <c r="H37" s="99"/>
      <c r="I37" s="12">
        <v>1.3</v>
      </c>
      <c r="J37" s="106">
        <f t="shared" si="1"/>
        <v>0</v>
      </c>
    </row>
    <row r="38" spans="1:10" ht="28.5" customHeight="1" x14ac:dyDescent="0.25">
      <c r="A38" s="20" t="s">
        <v>52</v>
      </c>
      <c r="B38" s="21" t="s">
        <v>31</v>
      </c>
      <c r="C38" s="20" t="s">
        <v>21</v>
      </c>
      <c r="D38" s="112">
        <v>2</v>
      </c>
      <c r="E38" s="22">
        <v>5704.4000000000005</v>
      </c>
      <c r="F38" s="109">
        <f t="shared" si="3"/>
        <v>11408.800000000001</v>
      </c>
      <c r="H38" s="98">
        <v>4388</v>
      </c>
      <c r="I38" s="12">
        <v>1.3</v>
      </c>
      <c r="J38" s="106">
        <f t="shared" si="1"/>
        <v>5704.4000000000005</v>
      </c>
    </row>
    <row r="39" spans="1:10" ht="17.100000000000001" customHeight="1" x14ac:dyDescent="0.25">
      <c r="A39" s="20" t="s">
        <v>64</v>
      </c>
      <c r="B39" s="21" t="s">
        <v>53</v>
      </c>
      <c r="C39" s="20" t="s">
        <v>62</v>
      </c>
      <c r="D39" s="112">
        <v>1</v>
      </c>
      <c r="E39" s="22">
        <v>144007.5</v>
      </c>
      <c r="F39" s="109">
        <f>+E39*D39</f>
        <v>144007.5</v>
      </c>
      <c r="H39" s="98">
        <v>110775</v>
      </c>
      <c r="I39" s="12">
        <v>1.3</v>
      </c>
      <c r="J39" s="106">
        <f t="shared" si="1"/>
        <v>144007.5</v>
      </c>
    </row>
    <row r="40" spans="1:10" ht="17.100000000000001" customHeight="1" x14ac:dyDescent="0.25">
      <c r="A40" s="20" t="s">
        <v>65</v>
      </c>
      <c r="B40" s="21" t="s">
        <v>54</v>
      </c>
      <c r="C40" s="20" t="s">
        <v>62</v>
      </c>
      <c r="D40" s="112">
        <v>1</v>
      </c>
      <c r="E40" s="22">
        <v>1214928</v>
      </c>
      <c r="F40" s="109">
        <f>+E40*D40</f>
        <v>1214928</v>
      </c>
      <c r="H40" s="98">
        <v>934560</v>
      </c>
      <c r="I40" s="12">
        <v>1.3</v>
      </c>
      <c r="J40" s="106">
        <f t="shared" si="1"/>
        <v>1214928</v>
      </c>
    </row>
    <row r="41" spans="1:10" ht="17.100000000000001" customHeight="1" x14ac:dyDescent="0.25">
      <c r="A41" s="50" t="s">
        <v>66</v>
      </c>
      <c r="B41" s="58" t="s">
        <v>55</v>
      </c>
      <c r="C41" s="50" t="s">
        <v>5</v>
      </c>
      <c r="D41" s="135">
        <v>1</v>
      </c>
      <c r="E41" s="136">
        <v>499200</v>
      </c>
      <c r="F41" s="109">
        <f>+E41*D41</f>
        <v>499200</v>
      </c>
      <c r="H41" s="98">
        <v>384000</v>
      </c>
      <c r="I41" s="12">
        <v>1.3</v>
      </c>
      <c r="J41" s="106">
        <f t="shared" si="1"/>
        <v>499200</v>
      </c>
    </row>
    <row r="42" spans="1:10" ht="17.100000000000001" customHeight="1" x14ac:dyDescent="0.25">
      <c r="A42" s="151"/>
      <c r="B42" s="152"/>
      <c r="C42" s="151"/>
      <c r="D42" s="153"/>
      <c r="E42" s="154"/>
      <c r="F42" s="155"/>
      <c r="I42" s="12"/>
      <c r="J42" s="106"/>
    </row>
    <row r="43" spans="1:10" ht="17.100000000000001" customHeight="1" x14ac:dyDescent="0.25">
      <c r="A43" s="102"/>
      <c r="B43" s="142"/>
      <c r="C43" s="102"/>
      <c r="D43" s="143"/>
      <c r="E43" s="144"/>
      <c r="F43" s="145"/>
      <c r="I43" s="12"/>
      <c r="J43" s="106"/>
    </row>
    <row r="44" spans="1:10" ht="17.100000000000001" customHeight="1" x14ac:dyDescent="0.25">
      <c r="A44" s="102"/>
      <c r="B44" s="142"/>
      <c r="C44" s="102"/>
      <c r="D44" s="143"/>
      <c r="E44" s="144"/>
      <c r="F44" s="145"/>
      <c r="I44" s="12"/>
      <c r="J44" s="106"/>
    </row>
    <row r="45" spans="1:10" ht="17.100000000000001" customHeight="1" x14ac:dyDescent="0.25">
      <c r="A45" s="156" t="s">
        <v>85</v>
      </c>
      <c r="B45" s="142"/>
      <c r="C45" s="102"/>
      <c r="D45" s="143"/>
      <c r="E45" s="144"/>
      <c r="F45" s="145"/>
      <c r="I45" s="12"/>
      <c r="J45" s="106"/>
    </row>
    <row r="46" spans="1:10" ht="17.100000000000001" customHeight="1" x14ac:dyDescent="0.25">
      <c r="A46" s="146"/>
      <c r="B46" s="147"/>
      <c r="C46" s="146"/>
      <c r="D46" s="148"/>
      <c r="E46" s="149"/>
      <c r="F46" s="150"/>
      <c r="I46" s="12"/>
      <c r="J46" s="106"/>
    </row>
    <row r="47" spans="1:10" ht="31.5" x14ac:dyDescent="0.25">
      <c r="A47" s="137" t="s">
        <v>67</v>
      </c>
      <c r="B47" s="138" t="s">
        <v>56</v>
      </c>
      <c r="C47" s="137" t="s">
        <v>62</v>
      </c>
      <c r="D47" s="139">
        <v>1</v>
      </c>
      <c r="E47" s="140">
        <v>873600</v>
      </c>
      <c r="F47" s="141">
        <f>+E47*D47</f>
        <v>873600</v>
      </c>
      <c r="G47" s="126"/>
      <c r="H47" s="98">
        <v>672000</v>
      </c>
      <c r="I47" s="12">
        <v>1.3</v>
      </c>
      <c r="J47" s="106">
        <f t="shared" si="1"/>
        <v>873600</v>
      </c>
    </row>
    <row r="48" spans="1:10" ht="17.100000000000001" customHeight="1" x14ac:dyDescent="0.25">
      <c r="A48" s="20" t="s">
        <v>68</v>
      </c>
      <c r="B48" s="21" t="s">
        <v>57</v>
      </c>
      <c r="C48" s="20" t="s">
        <v>62</v>
      </c>
      <c r="D48" s="112">
        <v>1</v>
      </c>
      <c r="E48" s="22">
        <v>364000</v>
      </c>
      <c r="F48" s="109">
        <f>+E48*D48</f>
        <v>364000</v>
      </c>
      <c r="H48" s="98">
        <v>280000</v>
      </c>
      <c r="I48" s="12">
        <v>1.3</v>
      </c>
      <c r="J48" s="106">
        <f t="shared" si="1"/>
        <v>364000</v>
      </c>
    </row>
    <row r="49" spans="1:10" ht="17.100000000000001" customHeight="1" x14ac:dyDescent="0.25">
      <c r="A49" s="20"/>
      <c r="B49" s="21"/>
      <c r="C49" s="20"/>
      <c r="D49" s="112"/>
      <c r="E49" s="22"/>
      <c r="F49" s="47"/>
      <c r="I49" s="12">
        <v>1.3</v>
      </c>
      <c r="J49" s="106">
        <f t="shared" si="1"/>
        <v>0</v>
      </c>
    </row>
    <row r="50" spans="1:10" ht="17.100000000000001" customHeight="1" x14ac:dyDescent="0.25">
      <c r="A50" s="20"/>
      <c r="B50" s="21"/>
      <c r="C50" s="20"/>
      <c r="D50" s="112"/>
      <c r="E50" s="22"/>
      <c r="F50" s="47"/>
      <c r="I50" s="12"/>
      <c r="J50" s="106"/>
    </row>
    <row r="51" spans="1:10" ht="17.100000000000001" customHeight="1" x14ac:dyDescent="0.25">
      <c r="A51" s="23"/>
      <c r="B51" s="24" t="s">
        <v>10</v>
      </c>
      <c r="C51" s="25"/>
      <c r="D51" s="113"/>
      <c r="E51" s="26"/>
      <c r="F51" s="26"/>
      <c r="G51" s="8"/>
      <c r="H51" s="101">
        <v>4796805</v>
      </c>
      <c r="I51" s="12">
        <v>1.3</v>
      </c>
      <c r="J51" s="106">
        <f t="shared" si="1"/>
        <v>6235846.5</v>
      </c>
    </row>
    <row r="52" spans="1:10" ht="17.100000000000001" customHeight="1" x14ac:dyDescent="0.25">
      <c r="A52" s="23"/>
      <c r="B52" s="133" t="s">
        <v>83</v>
      </c>
      <c r="C52" s="29"/>
      <c r="D52" s="114"/>
      <c r="E52" s="26"/>
      <c r="F52" s="26"/>
      <c r="G52" s="8"/>
      <c r="H52" s="101"/>
      <c r="I52" s="103"/>
    </row>
    <row r="53" spans="1:10" s="36" customFormat="1" ht="17.100000000000001" customHeight="1" x14ac:dyDescent="0.25">
      <c r="A53" s="30"/>
      <c r="B53" s="133" t="s">
        <v>82</v>
      </c>
      <c r="C53" s="122"/>
      <c r="D53" s="123"/>
      <c r="E53" s="124"/>
      <c r="F53" s="26"/>
      <c r="G53" s="33"/>
      <c r="H53" s="100"/>
      <c r="I53" s="105"/>
      <c r="J53" s="107"/>
    </row>
    <row r="54" spans="1:10" ht="17.100000000000001" customHeight="1" x14ac:dyDescent="0.25">
      <c r="A54" s="23"/>
      <c r="B54" s="62" t="s">
        <v>81</v>
      </c>
      <c r="C54" s="29"/>
      <c r="D54" s="114"/>
      <c r="E54" s="26"/>
      <c r="F54" s="26"/>
      <c r="G54" s="8"/>
      <c r="H54" s="101"/>
      <c r="I54" s="104"/>
    </row>
    <row r="55" spans="1:10" ht="17.100000000000001" customHeight="1" x14ac:dyDescent="0.25">
      <c r="A55" s="23"/>
      <c r="B55" s="62"/>
      <c r="C55" s="29"/>
      <c r="D55" s="114"/>
      <c r="E55" s="26"/>
      <c r="F55" s="26"/>
      <c r="G55" s="8"/>
      <c r="H55" s="101"/>
      <c r="I55" s="104"/>
    </row>
    <row r="56" spans="1:10" s="9" customFormat="1" ht="17.100000000000001" customHeight="1" x14ac:dyDescent="0.25">
      <c r="A56" s="161" t="s">
        <v>79</v>
      </c>
      <c r="B56" s="161"/>
      <c r="C56" s="161"/>
      <c r="D56" s="161"/>
      <c r="E56" s="161"/>
      <c r="F56" s="37">
        <f>+SUM(F16,F17,F18,F19,F20,F21,F24,F25,F26,F29,F32,F33,F34,F35,F36,F38,F39,F40,F41,F47,F48)</f>
        <v>6235846.5</v>
      </c>
      <c r="G56" s="8"/>
      <c r="H56" s="99">
        <v>5700000</v>
      </c>
      <c r="I56" s="45"/>
      <c r="J56" s="12"/>
    </row>
    <row r="57" spans="1:10" s="9" customFormat="1" ht="17.100000000000001" customHeight="1" x14ac:dyDescent="0.25">
      <c r="A57" s="161" t="s">
        <v>16</v>
      </c>
      <c r="B57" s="161"/>
      <c r="C57" s="161"/>
      <c r="D57" s="161"/>
      <c r="E57" s="161"/>
      <c r="F57" s="121">
        <f>+F56*0.18</f>
        <v>1122452.3699999999</v>
      </c>
      <c r="G57" s="8"/>
      <c r="H57" s="158"/>
      <c r="I57" s="45"/>
      <c r="J57" s="12"/>
    </row>
    <row r="58" spans="1:10" s="9" customFormat="1" ht="17.100000000000001" customHeight="1" x14ac:dyDescent="0.25">
      <c r="A58" s="161" t="s">
        <v>17</v>
      </c>
      <c r="B58" s="161"/>
      <c r="C58" s="161"/>
      <c r="D58" s="161"/>
      <c r="E58" s="161"/>
      <c r="F58" s="37">
        <f>SUM(F56:F57)</f>
        <v>7358298.8700000001</v>
      </c>
      <c r="G58" s="8"/>
      <c r="H58" s="99"/>
      <c r="I58" s="12"/>
      <c r="J58" s="12"/>
    </row>
    <row r="59" spans="1:10" s="9" customFormat="1" ht="13.5" customHeight="1" x14ac:dyDescent="0.25">
      <c r="B59" s="56"/>
      <c r="C59" s="94"/>
      <c r="D59" s="119"/>
      <c r="E59" s="8"/>
      <c r="F59" s="39"/>
      <c r="G59" s="8"/>
      <c r="H59" s="99"/>
      <c r="I59" s="12"/>
      <c r="J59" s="12"/>
    </row>
    <row r="60" spans="1:10" s="9" customFormat="1" ht="17.100000000000001" customHeight="1" x14ac:dyDescent="0.25">
      <c r="A60" s="134" t="s">
        <v>18</v>
      </c>
      <c r="B60" s="56"/>
      <c r="C60" s="94"/>
      <c r="D60" s="119"/>
      <c r="E60" s="8"/>
      <c r="F60" s="39"/>
      <c r="G60" s="8"/>
      <c r="H60" s="99"/>
      <c r="I60" s="12"/>
      <c r="J60" s="12"/>
    </row>
    <row r="61" spans="1:10" s="9" customFormat="1" ht="17.100000000000001" customHeight="1" x14ac:dyDescent="0.25">
      <c r="A61" s="18" t="s">
        <v>84</v>
      </c>
      <c r="B61" s="56"/>
      <c r="C61" s="94"/>
      <c r="D61" s="119"/>
      <c r="E61" s="8"/>
      <c r="F61" s="39"/>
      <c r="G61" s="8"/>
      <c r="H61" s="99"/>
      <c r="I61" s="12"/>
      <c r="J61" s="12"/>
    </row>
    <row r="62" spans="1:10" s="9" customFormat="1" ht="17.100000000000001" customHeight="1" x14ac:dyDescent="0.25">
      <c r="B62" s="56"/>
      <c r="C62" s="94"/>
      <c r="D62" s="119"/>
      <c r="E62" s="8"/>
      <c r="F62" s="39"/>
      <c r="G62" s="8"/>
      <c r="H62" s="99"/>
      <c r="I62" s="12"/>
      <c r="J62" s="12"/>
    </row>
    <row r="63" spans="1:10" s="9" customFormat="1" ht="17.100000000000001" customHeight="1" x14ac:dyDescent="0.25">
      <c r="A63" s="41" t="s">
        <v>19</v>
      </c>
      <c r="B63" s="56"/>
      <c r="C63" s="94"/>
      <c r="D63" s="119"/>
      <c r="E63" s="8"/>
      <c r="F63" s="39"/>
      <c r="G63" s="8"/>
      <c r="H63" s="99"/>
      <c r="I63" s="12"/>
      <c r="J63" s="12"/>
    </row>
    <row r="64" spans="1:10" s="9" customFormat="1" ht="17.100000000000001" customHeight="1" x14ac:dyDescent="0.25">
      <c r="B64" s="56"/>
      <c r="C64" s="94"/>
      <c r="D64" s="119"/>
      <c r="E64" s="8"/>
      <c r="F64" s="39"/>
      <c r="G64" s="8"/>
      <c r="H64" s="99"/>
      <c r="I64" s="12"/>
      <c r="J64" s="12"/>
    </row>
    <row r="65" spans="2:10" s="9" customFormat="1" ht="17.100000000000001" customHeight="1" x14ac:dyDescent="0.25">
      <c r="B65" s="56"/>
      <c r="C65" s="94"/>
      <c r="D65" s="119"/>
      <c r="E65" s="8"/>
      <c r="F65" s="39"/>
      <c r="G65" s="8"/>
      <c r="H65" s="99"/>
      <c r="I65" s="12"/>
      <c r="J65" s="12"/>
    </row>
    <row r="66" spans="2:10" ht="17.100000000000001" customHeight="1" x14ac:dyDescent="0.25">
      <c r="F66" s="43"/>
      <c r="H66" s="98">
        <f>F56-H56</f>
        <v>535846.5</v>
      </c>
    </row>
    <row r="67" spans="2:10" ht="17.100000000000001" customHeight="1" x14ac:dyDescent="0.25">
      <c r="F67" s="43"/>
    </row>
    <row r="68" spans="2:10" ht="17.100000000000001" customHeight="1" x14ac:dyDescent="0.25">
      <c r="F68" s="43"/>
    </row>
    <row r="69" spans="2:10" x14ac:dyDescent="0.25">
      <c r="F69" s="43"/>
    </row>
  </sheetData>
  <mergeCells count="8">
    <mergeCell ref="A57:E57"/>
    <mergeCell ref="A58:E58"/>
    <mergeCell ref="E12:F12"/>
    <mergeCell ref="B15:F15"/>
    <mergeCell ref="B23:F23"/>
    <mergeCell ref="B28:F28"/>
    <mergeCell ref="B31:F31"/>
    <mergeCell ref="A56:E56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0" orientation="portrait" verticalDpi="0" r:id="rId1"/>
  <rowBreaks count="1" manualBreakCount="1">
    <brk id="42" max="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91773-FB22-4FE4-94C9-2C76372ADFB6}">
  <dimension ref="A1:I75"/>
  <sheetViews>
    <sheetView topLeftCell="A46" workbookViewId="0">
      <selection activeCell="F62" sqref="F62"/>
    </sheetView>
  </sheetViews>
  <sheetFormatPr baseColWidth="10" defaultColWidth="9.140625" defaultRowHeight="15.75" x14ac:dyDescent="0.25"/>
  <cols>
    <col min="1" max="1" width="8.42578125" style="42" customWidth="1"/>
    <col min="2" max="2" width="73.7109375" style="63" bestFit="1" customWidth="1"/>
    <col min="3" max="3" width="7.85546875" style="95" customWidth="1"/>
    <col min="4" max="4" width="10" style="76" customWidth="1"/>
    <col min="5" max="5" width="14.140625" style="3" customWidth="1"/>
    <col min="6" max="6" width="14.28515625" style="48" customWidth="1"/>
    <col min="7" max="7" width="14.5703125" style="3" bestFit="1" customWidth="1"/>
    <col min="8" max="8" width="9.140625" style="4"/>
    <col min="9" max="9" width="12.140625" style="4" customWidth="1"/>
    <col min="10" max="256" width="9.140625" style="4"/>
    <col min="257" max="257" width="8.42578125" style="4" customWidth="1"/>
    <col min="258" max="258" width="54.710937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7109375" style="4" bestFit="1" customWidth="1"/>
    <col min="263" max="263" width="14.5703125" style="4" bestFit="1" customWidth="1"/>
    <col min="264" max="512" width="9.140625" style="4"/>
    <col min="513" max="513" width="8.42578125" style="4" customWidth="1"/>
    <col min="514" max="514" width="54.710937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7109375" style="4" bestFit="1" customWidth="1"/>
    <col min="519" max="519" width="14.5703125" style="4" bestFit="1" customWidth="1"/>
    <col min="520" max="768" width="9.140625" style="4"/>
    <col min="769" max="769" width="8.42578125" style="4" customWidth="1"/>
    <col min="770" max="770" width="54.710937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7109375" style="4" bestFit="1" customWidth="1"/>
    <col min="775" max="775" width="14.5703125" style="4" bestFit="1" customWidth="1"/>
    <col min="776" max="1024" width="9.140625" style="4"/>
    <col min="1025" max="1025" width="8.42578125" style="4" customWidth="1"/>
    <col min="1026" max="1026" width="54.710937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7109375" style="4" bestFit="1" customWidth="1"/>
    <col min="1031" max="1031" width="14.5703125" style="4" bestFit="1" customWidth="1"/>
    <col min="1032" max="1280" width="9.140625" style="4"/>
    <col min="1281" max="1281" width="8.42578125" style="4" customWidth="1"/>
    <col min="1282" max="1282" width="54.710937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7109375" style="4" bestFit="1" customWidth="1"/>
    <col min="1287" max="1287" width="14.5703125" style="4" bestFit="1" customWidth="1"/>
    <col min="1288" max="1536" width="9.140625" style="4"/>
    <col min="1537" max="1537" width="8.42578125" style="4" customWidth="1"/>
    <col min="1538" max="1538" width="54.710937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7109375" style="4" bestFit="1" customWidth="1"/>
    <col min="1543" max="1543" width="14.5703125" style="4" bestFit="1" customWidth="1"/>
    <col min="1544" max="1792" width="9.140625" style="4"/>
    <col min="1793" max="1793" width="8.42578125" style="4" customWidth="1"/>
    <col min="1794" max="1794" width="54.710937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7109375" style="4" bestFit="1" customWidth="1"/>
    <col min="1799" max="1799" width="14.5703125" style="4" bestFit="1" customWidth="1"/>
    <col min="1800" max="2048" width="9.140625" style="4"/>
    <col min="2049" max="2049" width="8.42578125" style="4" customWidth="1"/>
    <col min="2050" max="2050" width="54.710937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7109375" style="4" bestFit="1" customWidth="1"/>
    <col min="2055" max="2055" width="14.5703125" style="4" bestFit="1" customWidth="1"/>
    <col min="2056" max="2304" width="9.140625" style="4"/>
    <col min="2305" max="2305" width="8.42578125" style="4" customWidth="1"/>
    <col min="2306" max="2306" width="54.710937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7109375" style="4" bestFit="1" customWidth="1"/>
    <col min="2311" max="2311" width="14.5703125" style="4" bestFit="1" customWidth="1"/>
    <col min="2312" max="2560" width="9.140625" style="4"/>
    <col min="2561" max="2561" width="8.42578125" style="4" customWidth="1"/>
    <col min="2562" max="2562" width="54.710937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7109375" style="4" bestFit="1" customWidth="1"/>
    <col min="2567" max="2567" width="14.5703125" style="4" bestFit="1" customWidth="1"/>
    <col min="2568" max="2816" width="9.140625" style="4"/>
    <col min="2817" max="2817" width="8.42578125" style="4" customWidth="1"/>
    <col min="2818" max="2818" width="54.710937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7109375" style="4" bestFit="1" customWidth="1"/>
    <col min="2823" max="2823" width="14.5703125" style="4" bestFit="1" customWidth="1"/>
    <col min="2824" max="3072" width="9.140625" style="4"/>
    <col min="3073" max="3073" width="8.42578125" style="4" customWidth="1"/>
    <col min="3074" max="3074" width="54.710937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7109375" style="4" bestFit="1" customWidth="1"/>
    <col min="3079" max="3079" width="14.5703125" style="4" bestFit="1" customWidth="1"/>
    <col min="3080" max="3328" width="9.140625" style="4"/>
    <col min="3329" max="3329" width="8.42578125" style="4" customWidth="1"/>
    <col min="3330" max="3330" width="54.710937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7109375" style="4" bestFit="1" customWidth="1"/>
    <col min="3335" max="3335" width="14.5703125" style="4" bestFit="1" customWidth="1"/>
    <col min="3336" max="3584" width="9.140625" style="4"/>
    <col min="3585" max="3585" width="8.42578125" style="4" customWidth="1"/>
    <col min="3586" max="3586" width="54.710937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7109375" style="4" bestFit="1" customWidth="1"/>
    <col min="3591" max="3591" width="14.5703125" style="4" bestFit="1" customWidth="1"/>
    <col min="3592" max="3840" width="9.140625" style="4"/>
    <col min="3841" max="3841" width="8.42578125" style="4" customWidth="1"/>
    <col min="3842" max="3842" width="54.710937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7109375" style="4" bestFit="1" customWidth="1"/>
    <col min="3847" max="3847" width="14.5703125" style="4" bestFit="1" customWidth="1"/>
    <col min="3848" max="4096" width="9.140625" style="4"/>
    <col min="4097" max="4097" width="8.42578125" style="4" customWidth="1"/>
    <col min="4098" max="4098" width="54.710937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7109375" style="4" bestFit="1" customWidth="1"/>
    <col min="4103" max="4103" width="14.5703125" style="4" bestFit="1" customWidth="1"/>
    <col min="4104" max="4352" width="9.140625" style="4"/>
    <col min="4353" max="4353" width="8.42578125" style="4" customWidth="1"/>
    <col min="4354" max="4354" width="54.710937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7109375" style="4" bestFit="1" customWidth="1"/>
    <col min="4359" max="4359" width="14.5703125" style="4" bestFit="1" customWidth="1"/>
    <col min="4360" max="4608" width="9.140625" style="4"/>
    <col min="4609" max="4609" width="8.42578125" style="4" customWidth="1"/>
    <col min="4610" max="4610" width="54.710937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7109375" style="4" bestFit="1" customWidth="1"/>
    <col min="4615" max="4615" width="14.5703125" style="4" bestFit="1" customWidth="1"/>
    <col min="4616" max="4864" width="9.140625" style="4"/>
    <col min="4865" max="4865" width="8.42578125" style="4" customWidth="1"/>
    <col min="4866" max="4866" width="54.710937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7109375" style="4" bestFit="1" customWidth="1"/>
    <col min="4871" max="4871" width="14.5703125" style="4" bestFit="1" customWidth="1"/>
    <col min="4872" max="5120" width="9.140625" style="4"/>
    <col min="5121" max="5121" width="8.42578125" style="4" customWidth="1"/>
    <col min="5122" max="5122" width="54.710937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7109375" style="4" bestFit="1" customWidth="1"/>
    <col min="5127" max="5127" width="14.5703125" style="4" bestFit="1" customWidth="1"/>
    <col min="5128" max="5376" width="9.140625" style="4"/>
    <col min="5377" max="5377" width="8.42578125" style="4" customWidth="1"/>
    <col min="5378" max="5378" width="54.710937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7109375" style="4" bestFit="1" customWidth="1"/>
    <col min="5383" max="5383" width="14.5703125" style="4" bestFit="1" customWidth="1"/>
    <col min="5384" max="5632" width="9.140625" style="4"/>
    <col min="5633" max="5633" width="8.42578125" style="4" customWidth="1"/>
    <col min="5634" max="5634" width="54.710937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7109375" style="4" bestFit="1" customWidth="1"/>
    <col min="5639" max="5639" width="14.5703125" style="4" bestFit="1" customWidth="1"/>
    <col min="5640" max="5888" width="9.140625" style="4"/>
    <col min="5889" max="5889" width="8.42578125" style="4" customWidth="1"/>
    <col min="5890" max="5890" width="54.710937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7109375" style="4" bestFit="1" customWidth="1"/>
    <col min="5895" max="5895" width="14.5703125" style="4" bestFit="1" customWidth="1"/>
    <col min="5896" max="6144" width="9.140625" style="4"/>
    <col min="6145" max="6145" width="8.42578125" style="4" customWidth="1"/>
    <col min="6146" max="6146" width="54.710937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7109375" style="4" bestFit="1" customWidth="1"/>
    <col min="6151" max="6151" width="14.5703125" style="4" bestFit="1" customWidth="1"/>
    <col min="6152" max="6400" width="9.140625" style="4"/>
    <col min="6401" max="6401" width="8.42578125" style="4" customWidth="1"/>
    <col min="6402" max="6402" width="54.710937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7109375" style="4" bestFit="1" customWidth="1"/>
    <col min="6407" max="6407" width="14.5703125" style="4" bestFit="1" customWidth="1"/>
    <col min="6408" max="6656" width="9.140625" style="4"/>
    <col min="6657" max="6657" width="8.42578125" style="4" customWidth="1"/>
    <col min="6658" max="6658" width="54.710937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7109375" style="4" bestFit="1" customWidth="1"/>
    <col min="6663" max="6663" width="14.5703125" style="4" bestFit="1" customWidth="1"/>
    <col min="6664" max="6912" width="9.140625" style="4"/>
    <col min="6913" max="6913" width="8.42578125" style="4" customWidth="1"/>
    <col min="6914" max="6914" width="54.710937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7109375" style="4" bestFit="1" customWidth="1"/>
    <col min="6919" max="6919" width="14.5703125" style="4" bestFit="1" customWidth="1"/>
    <col min="6920" max="7168" width="9.140625" style="4"/>
    <col min="7169" max="7169" width="8.42578125" style="4" customWidth="1"/>
    <col min="7170" max="7170" width="54.710937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7109375" style="4" bestFit="1" customWidth="1"/>
    <col min="7175" max="7175" width="14.5703125" style="4" bestFit="1" customWidth="1"/>
    <col min="7176" max="7424" width="9.140625" style="4"/>
    <col min="7425" max="7425" width="8.42578125" style="4" customWidth="1"/>
    <col min="7426" max="7426" width="54.710937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7109375" style="4" bestFit="1" customWidth="1"/>
    <col min="7431" max="7431" width="14.5703125" style="4" bestFit="1" customWidth="1"/>
    <col min="7432" max="7680" width="9.140625" style="4"/>
    <col min="7681" max="7681" width="8.42578125" style="4" customWidth="1"/>
    <col min="7682" max="7682" width="54.710937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7109375" style="4" bestFit="1" customWidth="1"/>
    <col min="7687" max="7687" width="14.5703125" style="4" bestFit="1" customWidth="1"/>
    <col min="7688" max="7936" width="9.140625" style="4"/>
    <col min="7937" max="7937" width="8.42578125" style="4" customWidth="1"/>
    <col min="7938" max="7938" width="54.710937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7109375" style="4" bestFit="1" customWidth="1"/>
    <col min="7943" max="7943" width="14.5703125" style="4" bestFit="1" customWidth="1"/>
    <col min="7944" max="8192" width="9.140625" style="4"/>
    <col min="8193" max="8193" width="8.42578125" style="4" customWidth="1"/>
    <col min="8194" max="8194" width="54.710937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7109375" style="4" bestFit="1" customWidth="1"/>
    <col min="8199" max="8199" width="14.5703125" style="4" bestFit="1" customWidth="1"/>
    <col min="8200" max="8448" width="9.140625" style="4"/>
    <col min="8449" max="8449" width="8.42578125" style="4" customWidth="1"/>
    <col min="8450" max="8450" width="54.710937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7109375" style="4" bestFit="1" customWidth="1"/>
    <col min="8455" max="8455" width="14.5703125" style="4" bestFit="1" customWidth="1"/>
    <col min="8456" max="8704" width="9.140625" style="4"/>
    <col min="8705" max="8705" width="8.42578125" style="4" customWidth="1"/>
    <col min="8706" max="8706" width="54.710937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7109375" style="4" bestFit="1" customWidth="1"/>
    <col min="8711" max="8711" width="14.5703125" style="4" bestFit="1" customWidth="1"/>
    <col min="8712" max="8960" width="9.140625" style="4"/>
    <col min="8961" max="8961" width="8.42578125" style="4" customWidth="1"/>
    <col min="8962" max="8962" width="54.710937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7109375" style="4" bestFit="1" customWidth="1"/>
    <col min="8967" max="8967" width="14.5703125" style="4" bestFit="1" customWidth="1"/>
    <col min="8968" max="9216" width="9.140625" style="4"/>
    <col min="9217" max="9217" width="8.42578125" style="4" customWidth="1"/>
    <col min="9218" max="9218" width="54.710937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7109375" style="4" bestFit="1" customWidth="1"/>
    <col min="9223" max="9223" width="14.5703125" style="4" bestFit="1" customWidth="1"/>
    <col min="9224" max="9472" width="9.140625" style="4"/>
    <col min="9473" max="9473" width="8.42578125" style="4" customWidth="1"/>
    <col min="9474" max="9474" width="54.710937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7109375" style="4" bestFit="1" customWidth="1"/>
    <col min="9479" max="9479" width="14.5703125" style="4" bestFit="1" customWidth="1"/>
    <col min="9480" max="9728" width="9.140625" style="4"/>
    <col min="9729" max="9729" width="8.42578125" style="4" customWidth="1"/>
    <col min="9730" max="9730" width="54.710937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7109375" style="4" bestFit="1" customWidth="1"/>
    <col min="9735" max="9735" width="14.5703125" style="4" bestFit="1" customWidth="1"/>
    <col min="9736" max="9984" width="9.140625" style="4"/>
    <col min="9985" max="9985" width="8.42578125" style="4" customWidth="1"/>
    <col min="9986" max="9986" width="54.710937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7109375" style="4" bestFit="1" customWidth="1"/>
    <col min="9991" max="9991" width="14.5703125" style="4" bestFit="1" customWidth="1"/>
    <col min="9992" max="10240" width="9.140625" style="4"/>
    <col min="10241" max="10241" width="8.42578125" style="4" customWidth="1"/>
    <col min="10242" max="10242" width="54.710937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7109375" style="4" bestFit="1" customWidth="1"/>
    <col min="10247" max="10247" width="14.5703125" style="4" bestFit="1" customWidth="1"/>
    <col min="10248" max="10496" width="9.140625" style="4"/>
    <col min="10497" max="10497" width="8.42578125" style="4" customWidth="1"/>
    <col min="10498" max="10498" width="54.710937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7109375" style="4" bestFit="1" customWidth="1"/>
    <col min="10503" max="10503" width="14.5703125" style="4" bestFit="1" customWidth="1"/>
    <col min="10504" max="10752" width="9.140625" style="4"/>
    <col min="10753" max="10753" width="8.42578125" style="4" customWidth="1"/>
    <col min="10754" max="10754" width="54.710937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7109375" style="4" bestFit="1" customWidth="1"/>
    <col min="10759" max="10759" width="14.5703125" style="4" bestFit="1" customWidth="1"/>
    <col min="10760" max="11008" width="9.140625" style="4"/>
    <col min="11009" max="11009" width="8.42578125" style="4" customWidth="1"/>
    <col min="11010" max="11010" width="54.710937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7109375" style="4" bestFit="1" customWidth="1"/>
    <col min="11015" max="11015" width="14.5703125" style="4" bestFit="1" customWidth="1"/>
    <col min="11016" max="11264" width="9.140625" style="4"/>
    <col min="11265" max="11265" width="8.42578125" style="4" customWidth="1"/>
    <col min="11266" max="11266" width="54.710937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7109375" style="4" bestFit="1" customWidth="1"/>
    <col min="11271" max="11271" width="14.5703125" style="4" bestFit="1" customWidth="1"/>
    <col min="11272" max="11520" width="9.140625" style="4"/>
    <col min="11521" max="11521" width="8.42578125" style="4" customWidth="1"/>
    <col min="11522" max="11522" width="54.710937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7109375" style="4" bestFit="1" customWidth="1"/>
    <col min="11527" max="11527" width="14.5703125" style="4" bestFit="1" customWidth="1"/>
    <col min="11528" max="11776" width="9.140625" style="4"/>
    <col min="11777" max="11777" width="8.42578125" style="4" customWidth="1"/>
    <col min="11778" max="11778" width="54.710937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7109375" style="4" bestFit="1" customWidth="1"/>
    <col min="11783" max="11783" width="14.5703125" style="4" bestFit="1" customWidth="1"/>
    <col min="11784" max="12032" width="9.140625" style="4"/>
    <col min="12033" max="12033" width="8.42578125" style="4" customWidth="1"/>
    <col min="12034" max="12034" width="54.710937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7109375" style="4" bestFit="1" customWidth="1"/>
    <col min="12039" max="12039" width="14.5703125" style="4" bestFit="1" customWidth="1"/>
    <col min="12040" max="12288" width="9.140625" style="4"/>
    <col min="12289" max="12289" width="8.42578125" style="4" customWidth="1"/>
    <col min="12290" max="12290" width="54.710937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7109375" style="4" bestFit="1" customWidth="1"/>
    <col min="12295" max="12295" width="14.5703125" style="4" bestFit="1" customWidth="1"/>
    <col min="12296" max="12544" width="9.140625" style="4"/>
    <col min="12545" max="12545" width="8.42578125" style="4" customWidth="1"/>
    <col min="12546" max="12546" width="54.710937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7109375" style="4" bestFit="1" customWidth="1"/>
    <col min="12551" max="12551" width="14.5703125" style="4" bestFit="1" customWidth="1"/>
    <col min="12552" max="12800" width="9.140625" style="4"/>
    <col min="12801" max="12801" width="8.42578125" style="4" customWidth="1"/>
    <col min="12802" max="12802" width="54.710937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7109375" style="4" bestFit="1" customWidth="1"/>
    <col min="12807" max="12807" width="14.5703125" style="4" bestFit="1" customWidth="1"/>
    <col min="12808" max="13056" width="9.140625" style="4"/>
    <col min="13057" max="13057" width="8.42578125" style="4" customWidth="1"/>
    <col min="13058" max="13058" width="54.710937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7109375" style="4" bestFit="1" customWidth="1"/>
    <col min="13063" max="13063" width="14.5703125" style="4" bestFit="1" customWidth="1"/>
    <col min="13064" max="13312" width="9.140625" style="4"/>
    <col min="13313" max="13313" width="8.42578125" style="4" customWidth="1"/>
    <col min="13314" max="13314" width="54.710937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7109375" style="4" bestFit="1" customWidth="1"/>
    <col min="13319" max="13319" width="14.5703125" style="4" bestFit="1" customWidth="1"/>
    <col min="13320" max="13568" width="9.140625" style="4"/>
    <col min="13569" max="13569" width="8.42578125" style="4" customWidth="1"/>
    <col min="13570" max="13570" width="54.710937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7109375" style="4" bestFit="1" customWidth="1"/>
    <col min="13575" max="13575" width="14.5703125" style="4" bestFit="1" customWidth="1"/>
    <col min="13576" max="13824" width="9.140625" style="4"/>
    <col min="13825" max="13825" width="8.42578125" style="4" customWidth="1"/>
    <col min="13826" max="13826" width="54.710937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7109375" style="4" bestFit="1" customWidth="1"/>
    <col min="13831" max="13831" width="14.5703125" style="4" bestFit="1" customWidth="1"/>
    <col min="13832" max="14080" width="9.140625" style="4"/>
    <col min="14081" max="14081" width="8.42578125" style="4" customWidth="1"/>
    <col min="14082" max="14082" width="54.710937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7109375" style="4" bestFit="1" customWidth="1"/>
    <col min="14087" max="14087" width="14.5703125" style="4" bestFit="1" customWidth="1"/>
    <col min="14088" max="14336" width="9.140625" style="4"/>
    <col min="14337" max="14337" width="8.42578125" style="4" customWidth="1"/>
    <col min="14338" max="14338" width="54.710937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7109375" style="4" bestFit="1" customWidth="1"/>
    <col min="14343" max="14343" width="14.5703125" style="4" bestFit="1" customWidth="1"/>
    <col min="14344" max="14592" width="9.140625" style="4"/>
    <col min="14593" max="14593" width="8.42578125" style="4" customWidth="1"/>
    <col min="14594" max="14594" width="54.710937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7109375" style="4" bestFit="1" customWidth="1"/>
    <col min="14599" max="14599" width="14.5703125" style="4" bestFit="1" customWidth="1"/>
    <col min="14600" max="14848" width="9.140625" style="4"/>
    <col min="14849" max="14849" width="8.42578125" style="4" customWidth="1"/>
    <col min="14850" max="14850" width="54.710937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7109375" style="4" bestFit="1" customWidth="1"/>
    <col min="14855" max="14855" width="14.5703125" style="4" bestFit="1" customWidth="1"/>
    <col min="14856" max="15104" width="9.140625" style="4"/>
    <col min="15105" max="15105" width="8.42578125" style="4" customWidth="1"/>
    <col min="15106" max="15106" width="54.710937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7109375" style="4" bestFit="1" customWidth="1"/>
    <col min="15111" max="15111" width="14.5703125" style="4" bestFit="1" customWidth="1"/>
    <col min="15112" max="15360" width="9.140625" style="4"/>
    <col min="15361" max="15361" width="8.42578125" style="4" customWidth="1"/>
    <col min="15362" max="15362" width="54.710937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7109375" style="4" bestFit="1" customWidth="1"/>
    <col min="15367" max="15367" width="14.5703125" style="4" bestFit="1" customWidth="1"/>
    <col min="15368" max="15616" width="9.140625" style="4"/>
    <col min="15617" max="15617" width="8.42578125" style="4" customWidth="1"/>
    <col min="15618" max="15618" width="54.710937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7109375" style="4" bestFit="1" customWidth="1"/>
    <col min="15623" max="15623" width="14.5703125" style="4" bestFit="1" customWidth="1"/>
    <col min="15624" max="15872" width="9.140625" style="4"/>
    <col min="15873" max="15873" width="8.42578125" style="4" customWidth="1"/>
    <col min="15874" max="15874" width="54.710937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7109375" style="4" bestFit="1" customWidth="1"/>
    <col min="15879" max="15879" width="14.5703125" style="4" bestFit="1" customWidth="1"/>
    <col min="15880" max="16128" width="9.140625" style="4"/>
    <col min="16129" max="16129" width="8.42578125" style="4" customWidth="1"/>
    <col min="16130" max="16130" width="54.710937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7109375" style="4" bestFit="1" customWidth="1"/>
    <col min="16135" max="16135" width="14.5703125" style="4" bestFit="1" customWidth="1"/>
    <col min="16136" max="16384" width="9.140625" style="4"/>
  </cols>
  <sheetData>
    <row r="1" spans="1:9" ht="20.100000000000001" customHeight="1" x14ac:dyDescent="0.25">
      <c r="A1" s="1"/>
      <c r="B1" s="53"/>
      <c r="C1" s="91"/>
      <c r="D1" s="65"/>
      <c r="E1" s="2"/>
      <c r="F1" s="2"/>
    </row>
    <row r="2" spans="1:9" ht="20.100000000000001" customHeight="1" x14ac:dyDescent="0.25">
      <c r="A2" s="1"/>
      <c r="B2" s="53"/>
      <c r="C2" s="91"/>
      <c r="D2" s="65"/>
      <c r="E2" s="2"/>
      <c r="F2" s="2"/>
    </row>
    <row r="3" spans="1:9" ht="20.100000000000001" customHeight="1" x14ac:dyDescent="0.25">
      <c r="A3" s="1"/>
      <c r="B3" s="53"/>
      <c r="C3" s="91"/>
      <c r="D3" s="65"/>
      <c r="E3" s="2"/>
      <c r="F3" s="2"/>
    </row>
    <row r="4" spans="1:9" ht="20.100000000000001" customHeight="1" x14ac:dyDescent="0.25">
      <c r="A4" s="1"/>
      <c r="B4" s="53"/>
      <c r="C4" s="91"/>
      <c r="D4" s="65"/>
      <c r="E4" s="2"/>
      <c r="F4" s="2"/>
    </row>
    <row r="5" spans="1:9" ht="20.100000000000001" customHeight="1" x14ac:dyDescent="0.25">
      <c r="A5" s="5"/>
      <c r="B5" s="53"/>
      <c r="C5" s="91"/>
      <c r="D5" s="65"/>
      <c r="E5" s="2"/>
      <c r="F5" s="2"/>
    </row>
    <row r="6" spans="1:9" ht="20.100000000000001" customHeight="1" x14ac:dyDescent="0.25">
      <c r="A6" s="1"/>
      <c r="B6" s="53"/>
      <c r="C6" s="91"/>
      <c r="D6" s="65"/>
      <c r="E6" s="2"/>
      <c r="F6" s="2"/>
    </row>
    <row r="7" spans="1:9" ht="20.100000000000001" customHeight="1" x14ac:dyDescent="0.25">
      <c r="A7" s="5" t="s">
        <v>6</v>
      </c>
      <c r="B7" s="53"/>
      <c r="C7" s="91"/>
      <c r="D7" s="65"/>
      <c r="E7" s="2"/>
      <c r="F7" s="2"/>
    </row>
    <row r="8" spans="1:9" ht="20.100000000000001" customHeight="1" x14ac:dyDescent="0.25">
      <c r="A8" s="5"/>
      <c r="B8" s="53"/>
      <c r="C8" s="91"/>
      <c r="D8" s="65"/>
      <c r="E8" s="2"/>
      <c r="F8" s="2"/>
    </row>
    <row r="9" spans="1:9" s="9" customFormat="1" ht="31.5" x14ac:dyDescent="0.25">
      <c r="A9" s="6" t="s">
        <v>7</v>
      </c>
      <c r="B9" s="54" t="s">
        <v>20</v>
      </c>
      <c r="C9" s="92"/>
      <c r="D9" s="66"/>
      <c r="E9" s="2"/>
      <c r="F9" s="7"/>
      <c r="G9" s="8"/>
    </row>
    <row r="10" spans="1:9" s="9" customFormat="1" x14ac:dyDescent="0.25">
      <c r="A10" s="10" t="s">
        <v>8</v>
      </c>
      <c r="B10" s="55" t="s">
        <v>76</v>
      </c>
      <c r="C10" s="92"/>
      <c r="D10" s="66"/>
      <c r="E10" s="2"/>
      <c r="F10" s="7"/>
      <c r="G10" s="8"/>
    </row>
    <row r="11" spans="1:9" s="9" customFormat="1" x14ac:dyDescent="0.25">
      <c r="A11" s="11"/>
      <c r="B11" s="56"/>
      <c r="C11" s="12"/>
      <c r="D11" s="67"/>
      <c r="E11" s="11"/>
      <c r="F11" s="44"/>
      <c r="G11" s="8"/>
    </row>
    <row r="12" spans="1:9" s="9" customFormat="1" x14ac:dyDescent="0.25">
      <c r="A12" s="12"/>
      <c r="B12" s="56"/>
      <c r="C12" s="12"/>
      <c r="D12" s="68"/>
      <c r="E12" s="13" t="s">
        <v>77</v>
      </c>
      <c r="F12" s="39"/>
      <c r="G12" s="8"/>
    </row>
    <row r="13" spans="1:9" s="9" customFormat="1" x14ac:dyDescent="0.25">
      <c r="A13" s="12"/>
      <c r="B13" s="56"/>
      <c r="C13" s="12"/>
      <c r="D13" s="68"/>
      <c r="E13" s="14"/>
      <c r="F13" s="45"/>
      <c r="G13" s="8"/>
    </row>
    <row r="14" spans="1:9" s="19" customFormat="1" ht="20.100000000000001" customHeight="1" x14ac:dyDescent="0.25">
      <c r="A14" s="15" t="s">
        <v>0</v>
      </c>
      <c r="B14" s="57" t="s">
        <v>9</v>
      </c>
      <c r="C14" s="15" t="s">
        <v>1</v>
      </c>
      <c r="D14" s="69" t="s">
        <v>2</v>
      </c>
      <c r="E14" s="16" t="s">
        <v>3</v>
      </c>
      <c r="F14" s="46" t="s">
        <v>4</v>
      </c>
      <c r="G14" s="17"/>
      <c r="H14" s="18"/>
      <c r="I14" s="18"/>
    </row>
    <row r="15" spans="1:9" s="19" customFormat="1" ht="20.100000000000001" customHeight="1" x14ac:dyDescent="0.25">
      <c r="A15" s="15" t="s">
        <v>33</v>
      </c>
      <c r="B15" s="162" t="s">
        <v>22</v>
      </c>
      <c r="C15" s="163"/>
      <c r="D15" s="163"/>
      <c r="E15" s="163"/>
      <c r="F15" s="164"/>
      <c r="G15" s="17"/>
      <c r="H15" s="18"/>
      <c r="I15" s="18"/>
    </row>
    <row r="16" spans="1:9" s="19" customFormat="1" ht="47.25" x14ac:dyDescent="0.25">
      <c r="A16" s="15" t="s">
        <v>34</v>
      </c>
      <c r="B16" s="58" t="s">
        <v>32</v>
      </c>
      <c r="C16" s="50" t="s">
        <v>5</v>
      </c>
      <c r="D16" s="64">
        <v>3</v>
      </c>
      <c r="E16" s="51">
        <f>+SUBTOTAL(109,F17:F20)/3</f>
        <v>90000</v>
      </c>
      <c r="F16" s="52">
        <f>+E16*D16</f>
        <v>270000</v>
      </c>
      <c r="G16" s="17"/>
      <c r="H16" s="18"/>
      <c r="I16" s="18"/>
    </row>
    <row r="17" spans="1:9" s="90" customFormat="1" x14ac:dyDescent="0.25">
      <c r="A17" s="85"/>
      <c r="B17" s="83" t="s">
        <v>58</v>
      </c>
      <c r="C17" s="93" t="s">
        <v>5</v>
      </c>
      <c r="D17" s="84">
        <v>3</v>
      </c>
      <c r="E17" s="86">
        <v>20000</v>
      </c>
      <c r="F17" s="87">
        <f>+E17*D17</f>
        <v>60000</v>
      </c>
      <c r="G17" s="88"/>
      <c r="H17" s="89"/>
      <c r="I17" s="89"/>
    </row>
    <row r="18" spans="1:9" s="90" customFormat="1" x14ac:dyDescent="0.25">
      <c r="A18" s="85"/>
      <c r="B18" s="83" t="s">
        <v>59</v>
      </c>
      <c r="C18" s="93" t="s">
        <v>5</v>
      </c>
      <c r="D18" s="84">
        <v>3</v>
      </c>
      <c r="E18" s="86">
        <v>5000</v>
      </c>
      <c r="F18" s="87">
        <f t="shared" ref="F18:F23" si="0">+E18*D18</f>
        <v>15000</v>
      </c>
      <c r="G18" s="88"/>
      <c r="H18" s="89"/>
      <c r="I18" s="89"/>
    </row>
    <row r="19" spans="1:9" s="90" customFormat="1" x14ac:dyDescent="0.25">
      <c r="A19" s="85"/>
      <c r="B19" s="83" t="s">
        <v>60</v>
      </c>
      <c r="C19" s="93" t="s">
        <v>5</v>
      </c>
      <c r="D19" s="84">
        <v>3</v>
      </c>
      <c r="E19" s="86">
        <v>60000</v>
      </c>
      <c r="F19" s="87">
        <f t="shared" si="0"/>
        <v>180000</v>
      </c>
      <c r="G19" s="88"/>
      <c r="H19" s="89"/>
      <c r="I19" s="89"/>
    </row>
    <row r="20" spans="1:9" s="90" customFormat="1" x14ac:dyDescent="0.25">
      <c r="A20" s="85"/>
      <c r="B20" s="83" t="s">
        <v>61</v>
      </c>
      <c r="C20" s="93" t="s">
        <v>62</v>
      </c>
      <c r="D20" s="84">
        <v>1</v>
      </c>
      <c r="E20" s="86">
        <v>15000</v>
      </c>
      <c r="F20" s="87">
        <f t="shared" si="0"/>
        <v>15000</v>
      </c>
      <c r="G20" s="88"/>
      <c r="H20" s="89"/>
      <c r="I20" s="89"/>
    </row>
    <row r="21" spans="1:9" s="19" customFormat="1" ht="20.100000000000001" customHeight="1" x14ac:dyDescent="0.25">
      <c r="A21" s="15" t="s">
        <v>35</v>
      </c>
      <c r="B21" s="59" t="s">
        <v>23</v>
      </c>
      <c r="C21" s="20" t="s">
        <v>21</v>
      </c>
      <c r="D21" s="70">
        <v>12</v>
      </c>
      <c r="E21" s="51">
        <f>+SUBTOTAL(109,F22:F23)/12</f>
        <v>6000</v>
      </c>
      <c r="F21" s="52">
        <f>+E21*D21</f>
        <v>72000</v>
      </c>
      <c r="G21" s="17"/>
      <c r="H21" s="18"/>
      <c r="I21" s="18"/>
    </row>
    <row r="22" spans="1:9" s="90" customFormat="1" x14ac:dyDescent="0.25">
      <c r="A22" s="85"/>
      <c r="B22" s="83" t="s">
        <v>63</v>
      </c>
      <c r="C22" s="93" t="s">
        <v>21</v>
      </c>
      <c r="D22" s="84">
        <v>12</v>
      </c>
      <c r="E22" s="86">
        <v>4500</v>
      </c>
      <c r="F22" s="87">
        <f t="shared" si="0"/>
        <v>54000</v>
      </c>
      <c r="G22" s="88"/>
      <c r="H22" s="89"/>
      <c r="I22" s="89"/>
    </row>
    <row r="23" spans="1:9" s="90" customFormat="1" x14ac:dyDescent="0.25">
      <c r="A23" s="85"/>
      <c r="B23" s="83" t="s">
        <v>69</v>
      </c>
      <c r="C23" s="93" t="s">
        <v>62</v>
      </c>
      <c r="D23" s="84">
        <v>1</v>
      </c>
      <c r="E23" s="86">
        <v>18000</v>
      </c>
      <c r="F23" s="87">
        <f t="shared" si="0"/>
        <v>18000</v>
      </c>
      <c r="G23" s="88"/>
      <c r="H23" s="89"/>
      <c r="I23" s="89"/>
    </row>
    <row r="24" spans="1:9" s="19" customFormat="1" ht="20.100000000000001" customHeight="1" x14ac:dyDescent="0.25">
      <c r="A24" s="15" t="s">
        <v>36</v>
      </c>
      <c r="B24" s="59" t="s">
        <v>24</v>
      </c>
      <c r="C24" s="20" t="s">
        <v>5</v>
      </c>
      <c r="D24" s="70">
        <v>6</v>
      </c>
      <c r="E24" s="16">
        <v>6815</v>
      </c>
      <c r="F24" s="52">
        <f>+E24*D24</f>
        <v>40890</v>
      </c>
      <c r="G24" s="17"/>
      <c r="H24" s="18"/>
      <c r="I24" s="18"/>
    </row>
    <row r="25" spans="1:9" s="19" customFormat="1" ht="20.100000000000001" customHeight="1" x14ac:dyDescent="0.25">
      <c r="A25" s="15" t="s">
        <v>37</v>
      </c>
      <c r="B25" s="59" t="s">
        <v>25</v>
      </c>
      <c r="C25" s="20" t="s">
        <v>21</v>
      </c>
      <c r="D25" s="70">
        <v>180</v>
      </c>
      <c r="E25" s="16">
        <v>4388</v>
      </c>
      <c r="F25" s="52">
        <f>+E25*D25</f>
        <v>789840</v>
      </c>
      <c r="G25" s="17"/>
      <c r="H25" s="18"/>
      <c r="I25" s="18"/>
    </row>
    <row r="26" spans="1:9" s="19" customFormat="1" ht="20.100000000000001" customHeight="1" x14ac:dyDescent="0.25">
      <c r="A26" s="15" t="s">
        <v>38</v>
      </c>
      <c r="B26" s="59" t="s">
        <v>26</v>
      </c>
      <c r="C26" s="20" t="s">
        <v>21</v>
      </c>
      <c r="D26" s="70">
        <v>160</v>
      </c>
      <c r="E26" s="16">
        <v>423</v>
      </c>
      <c r="F26" s="52">
        <f>+E26*D26</f>
        <v>67680</v>
      </c>
      <c r="G26" s="17"/>
      <c r="H26" s="18"/>
      <c r="I26" s="18"/>
    </row>
    <row r="27" spans="1:9" s="19" customFormat="1" ht="20.100000000000001" customHeight="1" x14ac:dyDescent="0.25">
      <c r="A27" s="15" t="s">
        <v>39</v>
      </c>
      <c r="B27" s="59" t="s">
        <v>27</v>
      </c>
      <c r="C27" s="20" t="s">
        <v>5</v>
      </c>
      <c r="D27" s="70">
        <v>1</v>
      </c>
      <c r="E27" s="96">
        <v>63788</v>
      </c>
      <c r="F27" s="52">
        <f>+E27*D27</f>
        <v>63788</v>
      </c>
      <c r="G27" s="17"/>
      <c r="H27" s="18"/>
      <c r="I27" s="18"/>
    </row>
    <row r="28" spans="1:9" s="19" customFormat="1" ht="20.100000000000001" customHeight="1" x14ac:dyDescent="0.25">
      <c r="A28" s="15"/>
      <c r="B28" s="77"/>
      <c r="C28" s="78"/>
      <c r="D28" s="79"/>
      <c r="E28" s="80"/>
      <c r="F28" s="81"/>
      <c r="G28" s="17"/>
      <c r="H28" s="18"/>
      <c r="I28" s="18"/>
    </row>
    <row r="29" spans="1:9" s="19" customFormat="1" ht="20.100000000000001" customHeight="1" x14ac:dyDescent="0.25">
      <c r="A29" s="15" t="s">
        <v>40</v>
      </c>
      <c r="B29" s="162" t="s">
        <v>28</v>
      </c>
      <c r="C29" s="163"/>
      <c r="D29" s="163"/>
      <c r="E29" s="163"/>
      <c r="F29" s="164"/>
      <c r="G29" s="17"/>
      <c r="H29" s="18"/>
      <c r="I29" s="18"/>
    </row>
    <row r="30" spans="1:9" s="19" customFormat="1" ht="20.100000000000001" customHeight="1" x14ac:dyDescent="0.25">
      <c r="A30" s="15" t="s">
        <v>41</v>
      </c>
      <c r="B30" s="59" t="s">
        <v>24</v>
      </c>
      <c r="C30" s="15" t="s">
        <v>5</v>
      </c>
      <c r="D30" s="69">
        <v>5</v>
      </c>
      <c r="E30" s="16">
        <v>6815</v>
      </c>
      <c r="F30" s="52">
        <f>+E30*D30</f>
        <v>34075</v>
      </c>
      <c r="G30" s="17"/>
      <c r="H30" s="18"/>
      <c r="I30" s="18"/>
    </row>
    <row r="31" spans="1:9" s="19" customFormat="1" ht="20.100000000000001" customHeight="1" x14ac:dyDescent="0.25">
      <c r="A31" s="15" t="s">
        <v>42</v>
      </c>
      <c r="B31" s="59" t="s">
        <v>25</v>
      </c>
      <c r="C31" s="15" t="s">
        <v>21</v>
      </c>
      <c r="D31" s="69">
        <v>95</v>
      </c>
      <c r="E31" s="16">
        <v>4388</v>
      </c>
      <c r="F31" s="52">
        <f t="shared" ref="F31:F32" si="1">+E31*D31</f>
        <v>416860</v>
      </c>
      <c r="G31" s="17"/>
      <c r="H31" s="18"/>
      <c r="I31" s="18"/>
    </row>
    <row r="32" spans="1:9" s="19" customFormat="1" ht="20.100000000000001" customHeight="1" x14ac:dyDescent="0.25">
      <c r="A32" s="15" t="s">
        <v>43</v>
      </c>
      <c r="B32" s="59" t="s">
        <v>26</v>
      </c>
      <c r="C32" s="15" t="s">
        <v>21</v>
      </c>
      <c r="D32" s="69">
        <v>80</v>
      </c>
      <c r="E32" s="16">
        <v>423</v>
      </c>
      <c r="F32" s="52">
        <f t="shared" si="1"/>
        <v>33840</v>
      </c>
      <c r="G32" s="17"/>
      <c r="H32" s="18"/>
      <c r="I32" s="18"/>
    </row>
    <row r="33" spans="1:9" s="19" customFormat="1" ht="20.100000000000001" customHeight="1" x14ac:dyDescent="0.25">
      <c r="A33" s="15"/>
      <c r="B33" s="77"/>
      <c r="C33" s="49"/>
      <c r="D33" s="82"/>
      <c r="E33" s="80"/>
      <c r="F33" s="81"/>
      <c r="G33" s="17"/>
      <c r="H33" s="18"/>
      <c r="I33" s="18"/>
    </row>
    <row r="34" spans="1:9" s="19" customFormat="1" ht="20.100000000000001" customHeight="1" x14ac:dyDescent="0.25">
      <c r="A34" s="15" t="s">
        <v>44</v>
      </c>
      <c r="B34" s="162" t="s">
        <v>29</v>
      </c>
      <c r="C34" s="163"/>
      <c r="D34" s="163"/>
      <c r="E34" s="163"/>
      <c r="F34" s="164"/>
      <c r="G34" s="17"/>
      <c r="H34" s="18"/>
      <c r="I34" s="18"/>
    </row>
    <row r="35" spans="1:9" s="19" customFormat="1" ht="20.100000000000001" customHeight="1" x14ac:dyDescent="0.25">
      <c r="A35" s="15" t="s">
        <v>45</v>
      </c>
      <c r="B35" s="59" t="s">
        <v>27</v>
      </c>
      <c r="C35" s="15" t="s">
        <v>5</v>
      </c>
      <c r="D35" s="69">
        <v>1</v>
      </c>
      <c r="E35" s="16">
        <v>63788</v>
      </c>
      <c r="F35" s="52">
        <f>+E35*D35</f>
        <v>63788</v>
      </c>
      <c r="G35" s="17"/>
      <c r="H35" s="18"/>
      <c r="I35" s="18"/>
    </row>
    <row r="36" spans="1:9" s="19" customFormat="1" ht="20.100000000000001" customHeight="1" x14ac:dyDescent="0.25">
      <c r="A36" s="15"/>
      <c r="B36" s="77"/>
      <c r="C36" s="49"/>
      <c r="D36" s="82"/>
      <c r="E36" s="80"/>
      <c r="F36" s="81"/>
      <c r="G36" s="17"/>
      <c r="H36" s="18"/>
      <c r="I36" s="18"/>
    </row>
    <row r="37" spans="1:9" s="19" customFormat="1" ht="20.100000000000001" customHeight="1" x14ac:dyDescent="0.25">
      <c r="A37" s="15" t="s">
        <v>46</v>
      </c>
      <c r="B37" s="162" t="s">
        <v>30</v>
      </c>
      <c r="C37" s="163"/>
      <c r="D37" s="163"/>
      <c r="E37" s="163"/>
      <c r="F37" s="164"/>
      <c r="G37" s="17"/>
      <c r="H37" s="18"/>
      <c r="I37" s="18"/>
    </row>
    <row r="38" spans="1:9" s="19" customFormat="1" ht="47.25" x14ac:dyDescent="0.25">
      <c r="A38" s="15" t="s">
        <v>47</v>
      </c>
      <c r="B38" s="58" t="s">
        <v>32</v>
      </c>
      <c r="C38" s="15" t="s">
        <v>5</v>
      </c>
      <c r="D38" s="69">
        <v>3</v>
      </c>
      <c r="E38" s="16">
        <v>90000</v>
      </c>
      <c r="F38" s="52">
        <f t="shared" ref="F38:F44" si="2">+E38*D38</f>
        <v>270000</v>
      </c>
      <c r="G38" s="17"/>
      <c r="H38" s="18"/>
      <c r="I38" s="18"/>
    </row>
    <row r="39" spans="1:9" s="19" customFormat="1" ht="20.100000000000001" customHeight="1" x14ac:dyDescent="0.25">
      <c r="A39" s="15" t="s">
        <v>48</v>
      </c>
      <c r="B39" s="59" t="s">
        <v>23</v>
      </c>
      <c r="C39" s="15" t="s">
        <v>21</v>
      </c>
      <c r="D39" s="69">
        <v>15</v>
      </c>
      <c r="E39" s="16">
        <v>6000</v>
      </c>
      <c r="F39" s="52">
        <f t="shared" si="2"/>
        <v>90000</v>
      </c>
      <c r="G39" s="17"/>
      <c r="H39" s="18"/>
      <c r="I39" s="18"/>
    </row>
    <row r="40" spans="1:9" s="19" customFormat="1" ht="20.100000000000001" customHeight="1" x14ac:dyDescent="0.25">
      <c r="A40" s="15" t="s">
        <v>49</v>
      </c>
      <c r="B40" s="59" t="s">
        <v>24</v>
      </c>
      <c r="C40" s="15" t="s">
        <v>5</v>
      </c>
      <c r="D40" s="69">
        <v>3</v>
      </c>
      <c r="E40" s="16">
        <v>6815</v>
      </c>
      <c r="F40" s="52">
        <f t="shared" si="2"/>
        <v>20445</v>
      </c>
      <c r="G40" s="17"/>
      <c r="H40" s="18"/>
      <c r="I40" s="18"/>
    </row>
    <row r="41" spans="1:9" s="19" customFormat="1" ht="20.100000000000001" customHeight="1" x14ac:dyDescent="0.25">
      <c r="A41" s="15" t="s">
        <v>50</v>
      </c>
      <c r="B41" s="59" t="s">
        <v>25</v>
      </c>
      <c r="C41" s="15" t="s">
        <v>21</v>
      </c>
      <c r="D41" s="69">
        <v>25</v>
      </c>
      <c r="E41" s="16">
        <v>4388</v>
      </c>
      <c r="F41" s="52">
        <f t="shared" si="2"/>
        <v>109700</v>
      </c>
      <c r="G41" s="17"/>
      <c r="H41" s="18"/>
      <c r="I41" s="18"/>
    </row>
    <row r="42" spans="1:9" s="19" customFormat="1" ht="20.100000000000001" customHeight="1" x14ac:dyDescent="0.25">
      <c r="A42" s="15" t="s">
        <v>51</v>
      </c>
      <c r="B42" s="59" t="s">
        <v>27</v>
      </c>
      <c r="C42" s="15" t="s">
        <v>5</v>
      </c>
      <c r="D42" s="69">
        <v>1</v>
      </c>
      <c r="E42" s="16">
        <v>63788</v>
      </c>
      <c r="F42" s="52">
        <f t="shared" si="2"/>
        <v>63788</v>
      </c>
      <c r="G42" s="17"/>
      <c r="H42" s="18"/>
      <c r="I42" s="18"/>
    </row>
    <row r="43" spans="1:9" s="19" customFormat="1" ht="20.100000000000001" customHeight="1" x14ac:dyDescent="0.25">
      <c r="A43" s="15"/>
      <c r="B43" s="59"/>
      <c r="C43" s="15"/>
      <c r="D43" s="69"/>
      <c r="E43" s="16"/>
      <c r="F43" s="52">
        <f t="shared" si="2"/>
        <v>0</v>
      </c>
      <c r="G43" s="17"/>
      <c r="H43" s="18"/>
      <c r="I43" s="18"/>
    </row>
    <row r="44" spans="1:9" ht="26.25" customHeight="1" x14ac:dyDescent="0.25">
      <c r="A44" s="15" t="s">
        <v>52</v>
      </c>
      <c r="B44" s="21" t="s">
        <v>31</v>
      </c>
      <c r="C44" s="20" t="s">
        <v>21</v>
      </c>
      <c r="D44" s="71">
        <v>2</v>
      </c>
      <c r="E44" s="22">
        <v>4388</v>
      </c>
      <c r="F44" s="52">
        <f t="shared" si="2"/>
        <v>8776</v>
      </c>
    </row>
    <row r="45" spans="1:9" ht="21.6" customHeight="1" x14ac:dyDescent="0.25">
      <c r="A45" s="15" t="s">
        <v>64</v>
      </c>
      <c r="B45" s="21" t="s">
        <v>53</v>
      </c>
      <c r="C45" s="20" t="s">
        <v>62</v>
      </c>
      <c r="D45" s="71">
        <v>1</v>
      </c>
      <c r="E45" s="51">
        <f>+SUBTOTAL(109,F46:F51)</f>
        <v>110775</v>
      </c>
      <c r="F45" s="52">
        <f>+E45*D45</f>
        <v>110775</v>
      </c>
    </row>
    <row r="46" spans="1:9" s="90" customFormat="1" x14ac:dyDescent="0.25">
      <c r="A46" s="85"/>
      <c r="B46" s="83" t="s">
        <v>71</v>
      </c>
      <c r="C46" s="93" t="s">
        <v>5</v>
      </c>
      <c r="D46" s="84">
        <v>20</v>
      </c>
      <c r="E46" s="86">
        <v>2000</v>
      </c>
      <c r="F46" s="87">
        <f>+E46*D46</f>
        <v>40000</v>
      </c>
      <c r="G46" s="88"/>
      <c r="H46" s="89"/>
      <c r="I46" s="89"/>
    </row>
    <row r="47" spans="1:9" s="90" customFormat="1" x14ac:dyDescent="0.25">
      <c r="A47" s="85"/>
      <c r="B47" s="83" t="s">
        <v>70</v>
      </c>
      <c r="C47" s="93" t="s">
        <v>5</v>
      </c>
      <c r="D47" s="84">
        <v>25</v>
      </c>
      <c r="E47" s="86">
        <v>851</v>
      </c>
      <c r="F47" s="87">
        <f t="shared" ref="F47:F51" si="3">+E47*D47</f>
        <v>21275</v>
      </c>
      <c r="G47" s="88"/>
      <c r="H47" s="89"/>
      <c r="I47" s="89"/>
    </row>
    <row r="48" spans="1:9" s="90" customFormat="1" x14ac:dyDescent="0.25">
      <c r="A48" s="85"/>
      <c r="B48" s="83" t="s">
        <v>72</v>
      </c>
      <c r="C48" s="93" t="s">
        <v>5</v>
      </c>
      <c r="D48" s="84">
        <v>100</v>
      </c>
      <c r="E48" s="86">
        <v>150</v>
      </c>
      <c r="F48" s="87">
        <f t="shared" si="3"/>
        <v>15000</v>
      </c>
      <c r="G48" s="88"/>
      <c r="H48" s="89"/>
      <c r="I48" s="89"/>
    </row>
    <row r="49" spans="1:9" s="90" customFormat="1" x14ac:dyDescent="0.25">
      <c r="A49" s="85"/>
      <c r="B49" s="83" t="s">
        <v>73</v>
      </c>
      <c r="C49" s="93" t="s">
        <v>5</v>
      </c>
      <c r="D49" s="84">
        <v>150</v>
      </c>
      <c r="E49" s="86">
        <v>55</v>
      </c>
      <c r="F49" s="87">
        <f t="shared" si="3"/>
        <v>8250</v>
      </c>
      <c r="G49" s="88"/>
      <c r="H49" s="89"/>
      <c r="I49" s="89"/>
    </row>
    <row r="50" spans="1:9" s="90" customFormat="1" x14ac:dyDescent="0.25">
      <c r="A50" s="85"/>
      <c r="B50" s="83" t="s">
        <v>74</v>
      </c>
      <c r="C50" s="93" t="s">
        <v>5</v>
      </c>
      <c r="D50" s="84">
        <v>3</v>
      </c>
      <c r="E50" s="86">
        <v>3750</v>
      </c>
      <c r="F50" s="87">
        <f t="shared" si="3"/>
        <v>11250</v>
      </c>
      <c r="G50" s="88"/>
      <c r="H50" s="89"/>
      <c r="I50" s="89"/>
    </row>
    <row r="51" spans="1:9" s="90" customFormat="1" x14ac:dyDescent="0.25">
      <c r="A51" s="85"/>
      <c r="B51" s="83" t="s">
        <v>75</v>
      </c>
      <c r="C51" s="93" t="s">
        <v>62</v>
      </c>
      <c r="D51" s="84">
        <v>1</v>
      </c>
      <c r="E51" s="86">
        <v>15000</v>
      </c>
      <c r="F51" s="87">
        <f t="shared" si="3"/>
        <v>15000</v>
      </c>
      <c r="G51" s="88"/>
      <c r="H51" s="89"/>
      <c r="I51" s="89"/>
    </row>
    <row r="52" spans="1:9" ht="21.6" customHeight="1" x14ac:dyDescent="0.25">
      <c r="A52" s="15" t="s">
        <v>65</v>
      </c>
      <c r="B52" s="21" t="s">
        <v>54</v>
      </c>
      <c r="C52" s="20" t="s">
        <v>62</v>
      </c>
      <c r="D52" s="71">
        <v>1</v>
      </c>
      <c r="E52" s="22">
        <f>2305*8*3*8+7000*12+8000*4*2*2+5000*4+180000+80000</f>
        <v>934560</v>
      </c>
      <c r="F52" s="52">
        <f>+E52*D52</f>
        <v>934560</v>
      </c>
    </row>
    <row r="53" spans="1:9" ht="21.6" customHeight="1" x14ac:dyDescent="0.25">
      <c r="A53" s="15" t="s">
        <v>66</v>
      </c>
      <c r="B53" s="21" t="s">
        <v>55</v>
      </c>
      <c r="C53" s="20" t="s">
        <v>5</v>
      </c>
      <c r="D53" s="71">
        <v>1</v>
      </c>
      <c r="E53" s="22">
        <f>8000*8*1*6-128000</f>
        <v>256000</v>
      </c>
      <c r="F53" s="52">
        <f>+E53*D53</f>
        <v>256000</v>
      </c>
    </row>
    <row r="54" spans="1:9" ht="31.5" x14ac:dyDescent="0.25">
      <c r="A54" s="15" t="s">
        <v>67</v>
      </c>
      <c r="B54" s="21" t="s">
        <v>56</v>
      </c>
      <c r="C54" s="20" t="s">
        <v>62</v>
      </c>
      <c r="D54" s="71">
        <v>1</v>
      </c>
      <c r="E54" s="22">
        <f>28000*24-72000</f>
        <v>600000</v>
      </c>
      <c r="F54" s="52">
        <f>+E54*D54</f>
        <v>600000</v>
      </c>
      <c r="G54" s="3" t="s">
        <v>78</v>
      </c>
    </row>
    <row r="55" spans="1:9" ht="21.6" customHeight="1" x14ac:dyDescent="0.25">
      <c r="A55" s="15" t="s">
        <v>68</v>
      </c>
      <c r="B55" s="21" t="s">
        <v>57</v>
      </c>
      <c r="C55" s="20" t="s">
        <v>62</v>
      </c>
      <c r="D55" s="71">
        <v>1</v>
      </c>
      <c r="E55" s="22">
        <f>28*10000-100000</f>
        <v>180000</v>
      </c>
      <c r="F55" s="52">
        <f>+E55*D55</f>
        <v>180000</v>
      </c>
    </row>
    <row r="56" spans="1:9" ht="21.6" customHeight="1" x14ac:dyDescent="0.25">
      <c r="A56" s="20"/>
      <c r="B56" s="21"/>
      <c r="C56" s="20"/>
      <c r="D56" s="71"/>
      <c r="E56" s="22"/>
      <c r="F56" s="47"/>
    </row>
    <row r="57" spans="1:9" ht="20.100000000000001" customHeight="1" x14ac:dyDescent="0.25">
      <c r="A57" s="23"/>
      <c r="B57" s="24" t="s">
        <v>10</v>
      </c>
      <c r="C57" s="25"/>
      <c r="D57" s="72"/>
      <c r="E57" s="26"/>
      <c r="F57" s="26">
        <f t="shared" ref="F57:F61" si="4">+D57*E57</f>
        <v>0</v>
      </c>
      <c r="G57" s="8"/>
      <c r="H57" s="27"/>
      <c r="I57" s="28"/>
    </row>
    <row r="58" spans="1:9" ht="20.100000000000001" customHeight="1" x14ac:dyDescent="0.25">
      <c r="A58" s="23"/>
      <c r="B58" s="60" t="s">
        <v>11</v>
      </c>
      <c r="C58" s="29"/>
      <c r="D58" s="73"/>
      <c r="E58" s="26"/>
      <c r="F58" s="26">
        <f t="shared" si="4"/>
        <v>0</v>
      </c>
      <c r="G58" s="8"/>
      <c r="H58" s="27"/>
      <c r="I58" s="28"/>
    </row>
    <row r="59" spans="1:9" ht="20.100000000000001" customHeight="1" x14ac:dyDescent="0.25">
      <c r="A59" s="23"/>
      <c r="B59" s="60" t="s">
        <v>12</v>
      </c>
      <c r="C59" s="29" t="s">
        <v>5</v>
      </c>
      <c r="D59" s="73">
        <v>3</v>
      </c>
      <c r="E59" s="26"/>
      <c r="F59" s="26">
        <f t="shared" si="4"/>
        <v>0</v>
      </c>
      <c r="G59" s="8"/>
      <c r="H59" s="27"/>
      <c r="I59" s="28"/>
    </row>
    <row r="60" spans="1:9" s="36" customFormat="1" ht="20.100000000000001" customHeight="1" x14ac:dyDescent="0.25">
      <c r="A60" s="30"/>
      <c r="B60" s="61" t="s">
        <v>13</v>
      </c>
      <c r="C60" s="31" t="s">
        <v>14</v>
      </c>
      <c r="D60" s="74">
        <v>10</v>
      </c>
      <c r="E60" s="32"/>
      <c r="F60" s="26">
        <f>+D60*E60</f>
        <v>0</v>
      </c>
      <c r="G60" s="33"/>
      <c r="H60" s="34"/>
      <c r="I60" s="35"/>
    </row>
    <row r="61" spans="1:9" ht="20.100000000000001" customHeight="1" x14ac:dyDescent="0.25">
      <c r="A61" s="23"/>
      <c r="B61" s="62" t="s">
        <v>15</v>
      </c>
      <c r="C61" s="29"/>
      <c r="D61" s="73"/>
      <c r="E61" s="26"/>
      <c r="F61" s="26">
        <f t="shared" si="4"/>
        <v>0</v>
      </c>
      <c r="G61" s="8"/>
      <c r="H61" s="27"/>
      <c r="I61" s="97">
        <f>+F52/I62</f>
        <v>0.26235141041674565</v>
      </c>
    </row>
    <row r="62" spans="1:9" s="9" customFormat="1" ht="20.100000000000001" customHeight="1" x14ac:dyDescent="0.25">
      <c r="A62" s="161" t="s">
        <v>79</v>
      </c>
      <c r="B62" s="161"/>
      <c r="C62" s="161"/>
      <c r="D62" s="161"/>
      <c r="E62" s="161"/>
      <c r="F62" s="37">
        <f>+SUM(F16,F21,F24,F25,F26,F27,F30,F31,F32,F35,F38,F39,F40,F41,F42,F44,F45,F52,F53,F54,F55)</f>
        <v>4496805</v>
      </c>
      <c r="G62" s="8"/>
      <c r="I62" s="39">
        <f>+F62-F52</f>
        <v>3562245</v>
      </c>
    </row>
    <row r="63" spans="1:9" s="9" customFormat="1" ht="20.100000000000001" customHeight="1" x14ac:dyDescent="0.25">
      <c r="A63" s="161" t="s">
        <v>16</v>
      </c>
      <c r="B63" s="161"/>
      <c r="C63" s="161"/>
      <c r="D63" s="161"/>
      <c r="E63" s="161"/>
      <c r="F63" s="38">
        <f>+F62*0.18</f>
        <v>809424.9</v>
      </c>
      <c r="G63" s="8"/>
      <c r="I63" s="39">
        <f>+I62*30%</f>
        <v>1068673.5</v>
      </c>
    </row>
    <row r="64" spans="1:9" s="9" customFormat="1" ht="20.100000000000001" customHeight="1" x14ac:dyDescent="0.25">
      <c r="A64" s="161" t="s">
        <v>17</v>
      </c>
      <c r="B64" s="161"/>
      <c r="C64" s="161"/>
      <c r="D64" s="161"/>
      <c r="E64" s="161"/>
      <c r="F64" s="37">
        <f>SUM(F62:F63)</f>
        <v>5306229.9000000004</v>
      </c>
      <c r="G64" s="8"/>
    </row>
    <row r="65" spans="1:7" s="9" customFormat="1" x14ac:dyDescent="0.25">
      <c r="B65" s="56"/>
      <c r="C65" s="94"/>
      <c r="D65" s="75"/>
      <c r="E65" s="8"/>
      <c r="F65" s="39"/>
      <c r="G65" s="8"/>
    </row>
    <row r="66" spans="1:7" s="9" customFormat="1" x14ac:dyDescent="0.25">
      <c r="A66" s="40" t="s">
        <v>18</v>
      </c>
      <c r="B66" s="56"/>
      <c r="C66" s="94"/>
      <c r="D66" s="75"/>
      <c r="E66" s="8"/>
      <c r="F66" s="39"/>
      <c r="G66" s="8"/>
    </row>
    <row r="67" spans="1:7" s="9" customFormat="1" x14ac:dyDescent="0.25">
      <c r="B67" s="56"/>
      <c r="C67" s="94"/>
      <c r="D67" s="75"/>
      <c r="E67" s="8"/>
      <c r="F67" s="39"/>
      <c r="G67" s="8"/>
    </row>
    <row r="68" spans="1:7" s="9" customFormat="1" x14ac:dyDescent="0.25">
      <c r="B68" s="56"/>
      <c r="C68" s="94"/>
      <c r="D68" s="75"/>
      <c r="E68" s="8"/>
      <c r="F68" s="39">
        <f>F62*1.3</f>
        <v>5845846.5</v>
      </c>
      <c r="G68" s="8"/>
    </row>
    <row r="69" spans="1:7" s="9" customFormat="1" x14ac:dyDescent="0.25">
      <c r="B69" s="56"/>
      <c r="C69" s="94"/>
      <c r="D69" s="75"/>
      <c r="E69" s="8"/>
      <c r="F69" s="39"/>
      <c r="G69" s="8"/>
    </row>
    <row r="70" spans="1:7" s="9" customFormat="1" x14ac:dyDescent="0.25">
      <c r="A70" s="41" t="s">
        <v>19</v>
      </c>
      <c r="B70" s="56"/>
      <c r="C70" s="94"/>
      <c r="D70" s="75"/>
      <c r="E70" s="8"/>
      <c r="F70" s="39"/>
      <c r="G70" s="8"/>
    </row>
    <row r="71" spans="1:7" s="9" customFormat="1" x14ac:dyDescent="0.25">
      <c r="B71" s="56"/>
      <c r="C71" s="94"/>
      <c r="D71" s="75"/>
      <c r="E71" s="8"/>
      <c r="F71" s="39"/>
      <c r="G71" s="8"/>
    </row>
    <row r="72" spans="1:7" x14ac:dyDescent="0.25">
      <c r="F72" s="43"/>
    </row>
    <row r="73" spans="1:7" x14ac:dyDescent="0.25">
      <c r="F73" s="43"/>
    </row>
    <row r="74" spans="1:7" x14ac:dyDescent="0.25">
      <c r="F74" s="43"/>
    </row>
    <row r="75" spans="1:7" x14ac:dyDescent="0.25">
      <c r="F75" s="43"/>
    </row>
  </sheetData>
  <mergeCells count="7">
    <mergeCell ref="A64:E64"/>
    <mergeCell ref="B15:F15"/>
    <mergeCell ref="B29:F29"/>
    <mergeCell ref="B34:F34"/>
    <mergeCell ref="B37:F37"/>
    <mergeCell ref="A62:E62"/>
    <mergeCell ref="A63:E6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69017-17A2-446C-8F6A-743C0CC0E13C}">
  <dimension ref="A1:J72"/>
  <sheetViews>
    <sheetView tabSelected="1" topLeftCell="A22" zoomScaleNormal="100" workbookViewId="0">
      <selection activeCell="B69" sqref="B69"/>
    </sheetView>
  </sheetViews>
  <sheetFormatPr baseColWidth="10" defaultColWidth="9.140625" defaultRowHeight="15.75" x14ac:dyDescent="0.25"/>
  <cols>
    <col min="1" max="1" width="7.85546875" style="42" customWidth="1"/>
    <col min="2" max="2" width="67.7109375" style="63" customWidth="1"/>
    <col min="3" max="3" width="7.85546875" style="95" customWidth="1"/>
    <col min="4" max="4" width="10" style="120" customWidth="1"/>
    <col min="5" max="5" width="14.7109375" style="3" customWidth="1"/>
    <col min="6" max="6" width="16.28515625" style="48" customWidth="1"/>
    <col min="7" max="7" width="13.42578125" style="3" customWidth="1"/>
    <col min="8" max="8" width="15.42578125" style="98" customWidth="1"/>
    <col min="9" max="9" width="11.5703125" style="102" customWidth="1"/>
    <col min="10" max="10" width="16.85546875" style="102" customWidth="1"/>
    <col min="11" max="256" width="9.140625" style="4"/>
    <col min="257" max="257" width="8.42578125" style="4" customWidth="1"/>
    <col min="258" max="258" width="54.710937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7109375" style="4" bestFit="1" customWidth="1"/>
    <col min="263" max="263" width="14.5703125" style="4" bestFit="1" customWidth="1"/>
    <col min="264" max="512" width="9.140625" style="4"/>
    <col min="513" max="513" width="8.42578125" style="4" customWidth="1"/>
    <col min="514" max="514" width="54.710937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7109375" style="4" bestFit="1" customWidth="1"/>
    <col min="519" max="519" width="14.5703125" style="4" bestFit="1" customWidth="1"/>
    <col min="520" max="768" width="9.140625" style="4"/>
    <col min="769" max="769" width="8.42578125" style="4" customWidth="1"/>
    <col min="770" max="770" width="54.710937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7109375" style="4" bestFit="1" customWidth="1"/>
    <col min="775" max="775" width="14.5703125" style="4" bestFit="1" customWidth="1"/>
    <col min="776" max="1024" width="9.140625" style="4"/>
    <col min="1025" max="1025" width="8.42578125" style="4" customWidth="1"/>
    <col min="1026" max="1026" width="54.710937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7109375" style="4" bestFit="1" customWidth="1"/>
    <col min="1031" max="1031" width="14.5703125" style="4" bestFit="1" customWidth="1"/>
    <col min="1032" max="1280" width="9.140625" style="4"/>
    <col min="1281" max="1281" width="8.42578125" style="4" customWidth="1"/>
    <col min="1282" max="1282" width="54.710937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7109375" style="4" bestFit="1" customWidth="1"/>
    <col min="1287" max="1287" width="14.5703125" style="4" bestFit="1" customWidth="1"/>
    <col min="1288" max="1536" width="9.140625" style="4"/>
    <col min="1537" max="1537" width="8.42578125" style="4" customWidth="1"/>
    <col min="1538" max="1538" width="54.710937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7109375" style="4" bestFit="1" customWidth="1"/>
    <col min="1543" max="1543" width="14.5703125" style="4" bestFit="1" customWidth="1"/>
    <col min="1544" max="1792" width="9.140625" style="4"/>
    <col min="1793" max="1793" width="8.42578125" style="4" customWidth="1"/>
    <col min="1794" max="1794" width="54.710937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7109375" style="4" bestFit="1" customWidth="1"/>
    <col min="1799" max="1799" width="14.5703125" style="4" bestFit="1" customWidth="1"/>
    <col min="1800" max="2048" width="9.140625" style="4"/>
    <col min="2049" max="2049" width="8.42578125" style="4" customWidth="1"/>
    <col min="2050" max="2050" width="54.710937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7109375" style="4" bestFit="1" customWidth="1"/>
    <col min="2055" max="2055" width="14.5703125" style="4" bestFit="1" customWidth="1"/>
    <col min="2056" max="2304" width="9.140625" style="4"/>
    <col min="2305" max="2305" width="8.42578125" style="4" customWidth="1"/>
    <col min="2306" max="2306" width="54.710937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7109375" style="4" bestFit="1" customWidth="1"/>
    <col min="2311" max="2311" width="14.5703125" style="4" bestFit="1" customWidth="1"/>
    <col min="2312" max="2560" width="9.140625" style="4"/>
    <col min="2561" max="2561" width="8.42578125" style="4" customWidth="1"/>
    <col min="2562" max="2562" width="54.710937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7109375" style="4" bestFit="1" customWidth="1"/>
    <col min="2567" max="2567" width="14.5703125" style="4" bestFit="1" customWidth="1"/>
    <col min="2568" max="2816" width="9.140625" style="4"/>
    <col min="2817" max="2817" width="8.42578125" style="4" customWidth="1"/>
    <col min="2818" max="2818" width="54.710937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7109375" style="4" bestFit="1" customWidth="1"/>
    <col min="2823" max="2823" width="14.5703125" style="4" bestFit="1" customWidth="1"/>
    <col min="2824" max="3072" width="9.140625" style="4"/>
    <col min="3073" max="3073" width="8.42578125" style="4" customWidth="1"/>
    <col min="3074" max="3074" width="54.710937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7109375" style="4" bestFit="1" customWidth="1"/>
    <col min="3079" max="3079" width="14.5703125" style="4" bestFit="1" customWidth="1"/>
    <col min="3080" max="3328" width="9.140625" style="4"/>
    <col min="3329" max="3329" width="8.42578125" style="4" customWidth="1"/>
    <col min="3330" max="3330" width="54.710937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7109375" style="4" bestFit="1" customWidth="1"/>
    <col min="3335" max="3335" width="14.5703125" style="4" bestFit="1" customWidth="1"/>
    <col min="3336" max="3584" width="9.140625" style="4"/>
    <col min="3585" max="3585" width="8.42578125" style="4" customWidth="1"/>
    <col min="3586" max="3586" width="54.710937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7109375" style="4" bestFit="1" customWidth="1"/>
    <col min="3591" max="3591" width="14.5703125" style="4" bestFit="1" customWidth="1"/>
    <col min="3592" max="3840" width="9.140625" style="4"/>
    <col min="3841" max="3841" width="8.42578125" style="4" customWidth="1"/>
    <col min="3842" max="3842" width="54.710937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7109375" style="4" bestFit="1" customWidth="1"/>
    <col min="3847" max="3847" width="14.5703125" style="4" bestFit="1" customWidth="1"/>
    <col min="3848" max="4096" width="9.140625" style="4"/>
    <col min="4097" max="4097" width="8.42578125" style="4" customWidth="1"/>
    <col min="4098" max="4098" width="54.710937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7109375" style="4" bestFit="1" customWidth="1"/>
    <col min="4103" max="4103" width="14.5703125" style="4" bestFit="1" customWidth="1"/>
    <col min="4104" max="4352" width="9.140625" style="4"/>
    <col min="4353" max="4353" width="8.42578125" style="4" customWidth="1"/>
    <col min="4354" max="4354" width="54.710937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7109375" style="4" bestFit="1" customWidth="1"/>
    <col min="4359" max="4359" width="14.5703125" style="4" bestFit="1" customWidth="1"/>
    <col min="4360" max="4608" width="9.140625" style="4"/>
    <col min="4609" max="4609" width="8.42578125" style="4" customWidth="1"/>
    <col min="4610" max="4610" width="54.710937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7109375" style="4" bestFit="1" customWidth="1"/>
    <col min="4615" max="4615" width="14.5703125" style="4" bestFit="1" customWidth="1"/>
    <col min="4616" max="4864" width="9.140625" style="4"/>
    <col min="4865" max="4865" width="8.42578125" style="4" customWidth="1"/>
    <col min="4866" max="4866" width="54.710937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7109375" style="4" bestFit="1" customWidth="1"/>
    <col min="4871" max="4871" width="14.5703125" style="4" bestFit="1" customWidth="1"/>
    <col min="4872" max="5120" width="9.140625" style="4"/>
    <col min="5121" max="5121" width="8.42578125" style="4" customWidth="1"/>
    <col min="5122" max="5122" width="54.710937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7109375" style="4" bestFit="1" customWidth="1"/>
    <col min="5127" max="5127" width="14.5703125" style="4" bestFit="1" customWidth="1"/>
    <col min="5128" max="5376" width="9.140625" style="4"/>
    <col min="5377" max="5377" width="8.42578125" style="4" customWidth="1"/>
    <col min="5378" max="5378" width="54.710937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7109375" style="4" bestFit="1" customWidth="1"/>
    <col min="5383" max="5383" width="14.5703125" style="4" bestFit="1" customWidth="1"/>
    <col min="5384" max="5632" width="9.140625" style="4"/>
    <col min="5633" max="5633" width="8.42578125" style="4" customWidth="1"/>
    <col min="5634" max="5634" width="54.710937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7109375" style="4" bestFit="1" customWidth="1"/>
    <col min="5639" max="5639" width="14.5703125" style="4" bestFit="1" customWidth="1"/>
    <col min="5640" max="5888" width="9.140625" style="4"/>
    <col min="5889" max="5889" width="8.42578125" style="4" customWidth="1"/>
    <col min="5890" max="5890" width="54.710937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7109375" style="4" bestFit="1" customWidth="1"/>
    <col min="5895" max="5895" width="14.5703125" style="4" bestFit="1" customWidth="1"/>
    <col min="5896" max="6144" width="9.140625" style="4"/>
    <col min="6145" max="6145" width="8.42578125" style="4" customWidth="1"/>
    <col min="6146" max="6146" width="54.710937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7109375" style="4" bestFit="1" customWidth="1"/>
    <col min="6151" max="6151" width="14.5703125" style="4" bestFit="1" customWidth="1"/>
    <col min="6152" max="6400" width="9.140625" style="4"/>
    <col min="6401" max="6401" width="8.42578125" style="4" customWidth="1"/>
    <col min="6402" max="6402" width="54.710937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7109375" style="4" bestFit="1" customWidth="1"/>
    <col min="6407" max="6407" width="14.5703125" style="4" bestFit="1" customWidth="1"/>
    <col min="6408" max="6656" width="9.140625" style="4"/>
    <col min="6657" max="6657" width="8.42578125" style="4" customWidth="1"/>
    <col min="6658" max="6658" width="54.710937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7109375" style="4" bestFit="1" customWidth="1"/>
    <col min="6663" max="6663" width="14.5703125" style="4" bestFit="1" customWidth="1"/>
    <col min="6664" max="6912" width="9.140625" style="4"/>
    <col min="6913" max="6913" width="8.42578125" style="4" customWidth="1"/>
    <col min="6914" max="6914" width="54.710937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7109375" style="4" bestFit="1" customWidth="1"/>
    <col min="6919" max="6919" width="14.5703125" style="4" bestFit="1" customWidth="1"/>
    <col min="6920" max="7168" width="9.140625" style="4"/>
    <col min="7169" max="7169" width="8.42578125" style="4" customWidth="1"/>
    <col min="7170" max="7170" width="54.710937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7109375" style="4" bestFit="1" customWidth="1"/>
    <col min="7175" max="7175" width="14.5703125" style="4" bestFit="1" customWidth="1"/>
    <col min="7176" max="7424" width="9.140625" style="4"/>
    <col min="7425" max="7425" width="8.42578125" style="4" customWidth="1"/>
    <col min="7426" max="7426" width="54.710937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7109375" style="4" bestFit="1" customWidth="1"/>
    <col min="7431" max="7431" width="14.5703125" style="4" bestFit="1" customWidth="1"/>
    <col min="7432" max="7680" width="9.140625" style="4"/>
    <col min="7681" max="7681" width="8.42578125" style="4" customWidth="1"/>
    <col min="7682" max="7682" width="54.710937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7109375" style="4" bestFit="1" customWidth="1"/>
    <col min="7687" max="7687" width="14.5703125" style="4" bestFit="1" customWidth="1"/>
    <col min="7688" max="7936" width="9.140625" style="4"/>
    <col min="7937" max="7937" width="8.42578125" style="4" customWidth="1"/>
    <col min="7938" max="7938" width="54.710937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7109375" style="4" bestFit="1" customWidth="1"/>
    <col min="7943" max="7943" width="14.5703125" style="4" bestFit="1" customWidth="1"/>
    <col min="7944" max="8192" width="9.140625" style="4"/>
    <col min="8193" max="8193" width="8.42578125" style="4" customWidth="1"/>
    <col min="8194" max="8194" width="54.710937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7109375" style="4" bestFit="1" customWidth="1"/>
    <col min="8199" max="8199" width="14.5703125" style="4" bestFit="1" customWidth="1"/>
    <col min="8200" max="8448" width="9.140625" style="4"/>
    <col min="8449" max="8449" width="8.42578125" style="4" customWidth="1"/>
    <col min="8450" max="8450" width="54.710937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7109375" style="4" bestFit="1" customWidth="1"/>
    <col min="8455" max="8455" width="14.5703125" style="4" bestFit="1" customWidth="1"/>
    <col min="8456" max="8704" width="9.140625" style="4"/>
    <col min="8705" max="8705" width="8.42578125" style="4" customWidth="1"/>
    <col min="8706" max="8706" width="54.710937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7109375" style="4" bestFit="1" customWidth="1"/>
    <col min="8711" max="8711" width="14.5703125" style="4" bestFit="1" customWidth="1"/>
    <col min="8712" max="8960" width="9.140625" style="4"/>
    <col min="8961" max="8961" width="8.42578125" style="4" customWidth="1"/>
    <col min="8962" max="8962" width="54.710937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7109375" style="4" bestFit="1" customWidth="1"/>
    <col min="8967" max="8967" width="14.5703125" style="4" bestFit="1" customWidth="1"/>
    <col min="8968" max="9216" width="9.140625" style="4"/>
    <col min="9217" max="9217" width="8.42578125" style="4" customWidth="1"/>
    <col min="9218" max="9218" width="54.710937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7109375" style="4" bestFit="1" customWidth="1"/>
    <col min="9223" max="9223" width="14.5703125" style="4" bestFit="1" customWidth="1"/>
    <col min="9224" max="9472" width="9.140625" style="4"/>
    <col min="9473" max="9473" width="8.42578125" style="4" customWidth="1"/>
    <col min="9474" max="9474" width="54.710937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7109375" style="4" bestFit="1" customWidth="1"/>
    <col min="9479" max="9479" width="14.5703125" style="4" bestFit="1" customWidth="1"/>
    <col min="9480" max="9728" width="9.140625" style="4"/>
    <col min="9729" max="9729" width="8.42578125" style="4" customWidth="1"/>
    <col min="9730" max="9730" width="54.710937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7109375" style="4" bestFit="1" customWidth="1"/>
    <col min="9735" max="9735" width="14.5703125" style="4" bestFit="1" customWidth="1"/>
    <col min="9736" max="9984" width="9.140625" style="4"/>
    <col min="9985" max="9985" width="8.42578125" style="4" customWidth="1"/>
    <col min="9986" max="9986" width="54.710937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7109375" style="4" bestFit="1" customWidth="1"/>
    <col min="9991" max="9991" width="14.5703125" style="4" bestFit="1" customWidth="1"/>
    <col min="9992" max="10240" width="9.140625" style="4"/>
    <col min="10241" max="10241" width="8.42578125" style="4" customWidth="1"/>
    <col min="10242" max="10242" width="54.710937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7109375" style="4" bestFit="1" customWidth="1"/>
    <col min="10247" max="10247" width="14.5703125" style="4" bestFit="1" customWidth="1"/>
    <col min="10248" max="10496" width="9.140625" style="4"/>
    <col min="10497" max="10497" width="8.42578125" style="4" customWidth="1"/>
    <col min="10498" max="10498" width="54.710937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7109375" style="4" bestFit="1" customWidth="1"/>
    <col min="10503" max="10503" width="14.5703125" style="4" bestFit="1" customWidth="1"/>
    <col min="10504" max="10752" width="9.140625" style="4"/>
    <col min="10753" max="10753" width="8.42578125" style="4" customWidth="1"/>
    <col min="10754" max="10754" width="54.710937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7109375" style="4" bestFit="1" customWidth="1"/>
    <col min="10759" max="10759" width="14.5703125" style="4" bestFit="1" customWidth="1"/>
    <col min="10760" max="11008" width="9.140625" style="4"/>
    <col min="11009" max="11009" width="8.42578125" style="4" customWidth="1"/>
    <col min="11010" max="11010" width="54.710937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7109375" style="4" bestFit="1" customWidth="1"/>
    <col min="11015" max="11015" width="14.5703125" style="4" bestFit="1" customWidth="1"/>
    <col min="11016" max="11264" width="9.140625" style="4"/>
    <col min="11265" max="11265" width="8.42578125" style="4" customWidth="1"/>
    <col min="11266" max="11266" width="54.710937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7109375" style="4" bestFit="1" customWidth="1"/>
    <col min="11271" max="11271" width="14.5703125" style="4" bestFit="1" customWidth="1"/>
    <col min="11272" max="11520" width="9.140625" style="4"/>
    <col min="11521" max="11521" width="8.42578125" style="4" customWidth="1"/>
    <col min="11522" max="11522" width="54.710937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7109375" style="4" bestFit="1" customWidth="1"/>
    <col min="11527" max="11527" width="14.5703125" style="4" bestFit="1" customWidth="1"/>
    <col min="11528" max="11776" width="9.140625" style="4"/>
    <col min="11777" max="11777" width="8.42578125" style="4" customWidth="1"/>
    <col min="11778" max="11778" width="54.710937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7109375" style="4" bestFit="1" customWidth="1"/>
    <col min="11783" max="11783" width="14.5703125" style="4" bestFit="1" customWidth="1"/>
    <col min="11784" max="12032" width="9.140625" style="4"/>
    <col min="12033" max="12033" width="8.42578125" style="4" customWidth="1"/>
    <col min="12034" max="12034" width="54.710937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7109375" style="4" bestFit="1" customWidth="1"/>
    <col min="12039" max="12039" width="14.5703125" style="4" bestFit="1" customWidth="1"/>
    <col min="12040" max="12288" width="9.140625" style="4"/>
    <col min="12289" max="12289" width="8.42578125" style="4" customWidth="1"/>
    <col min="12290" max="12290" width="54.710937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7109375" style="4" bestFit="1" customWidth="1"/>
    <col min="12295" max="12295" width="14.5703125" style="4" bestFit="1" customWidth="1"/>
    <col min="12296" max="12544" width="9.140625" style="4"/>
    <col min="12545" max="12545" width="8.42578125" style="4" customWidth="1"/>
    <col min="12546" max="12546" width="54.710937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7109375" style="4" bestFit="1" customWidth="1"/>
    <col min="12551" max="12551" width="14.5703125" style="4" bestFit="1" customWidth="1"/>
    <col min="12552" max="12800" width="9.140625" style="4"/>
    <col min="12801" max="12801" width="8.42578125" style="4" customWidth="1"/>
    <col min="12802" max="12802" width="54.710937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7109375" style="4" bestFit="1" customWidth="1"/>
    <col min="12807" max="12807" width="14.5703125" style="4" bestFit="1" customWidth="1"/>
    <col min="12808" max="13056" width="9.140625" style="4"/>
    <col min="13057" max="13057" width="8.42578125" style="4" customWidth="1"/>
    <col min="13058" max="13058" width="54.710937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7109375" style="4" bestFit="1" customWidth="1"/>
    <col min="13063" max="13063" width="14.5703125" style="4" bestFit="1" customWidth="1"/>
    <col min="13064" max="13312" width="9.140625" style="4"/>
    <col min="13313" max="13313" width="8.42578125" style="4" customWidth="1"/>
    <col min="13314" max="13314" width="54.710937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7109375" style="4" bestFit="1" customWidth="1"/>
    <col min="13319" max="13319" width="14.5703125" style="4" bestFit="1" customWidth="1"/>
    <col min="13320" max="13568" width="9.140625" style="4"/>
    <col min="13569" max="13569" width="8.42578125" style="4" customWidth="1"/>
    <col min="13570" max="13570" width="54.710937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7109375" style="4" bestFit="1" customWidth="1"/>
    <col min="13575" max="13575" width="14.5703125" style="4" bestFit="1" customWidth="1"/>
    <col min="13576" max="13824" width="9.140625" style="4"/>
    <col min="13825" max="13825" width="8.42578125" style="4" customWidth="1"/>
    <col min="13826" max="13826" width="54.710937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7109375" style="4" bestFit="1" customWidth="1"/>
    <col min="13831" max="13831" width="14.5703125" style="4" bestFit="1" customWidth="1"/>
    <col min="13832" max="14080" width="9.140625" style="4"/>
    <col min="14081" max="14081" width="8.42578125" style="4" customWidth="1"/>
    <col min="14082" max="14082" width="54.710937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7109375" style="4" bestFit="1" customWidth="1"/>
    <col min="14087" max="14087" width="14.5703125" style="4" bestFit="1" customWidth="1"/>
    <col min="14088" max="14336" width="9.140625" style="4"/>
    <col min="14337" max="14337" width="8.42578125" style="4" customWidth="1"/>
    <col min="14338" max="14338" width="54.710937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7109375" style="4" bestFit="1" customWidth="1"/>
    <col min="14343" max="14343" width="14.5703125" style="4" bestFit="1" customWidth="1"/>
    <col min="14344" max="14592" width="9.140625" style="4"/>
    <col min="14593" max="14593" width="8.42578125" style="4" customWidth="1"/>
    <col min="14594" max="14594" width="54.710937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7109375" style="4" bestFit="1" customWidth="1"/>
    <col min="14599" max="14599" width="14.5703125" style="4" bestFit="1" customWidth="1"/>
    <col min="14600" max="14848" width="9.140625" style="4"/>
    <col min="14849" max="14849" width="8.42578125" style="4" customWidth="1"/>
    <col min="14850" max="14850" width="54.710937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7109375" style="4" bestFit="1" customWidth="1"/>
    <col min="14855" max="14855" width="14.5703125" style="4" bestFit="1" customWidth="1"/>
    <col min="14856" max="15104" width="9.140625" style="4"/>
    <col min="15105" max="15105" width="8.42578125" style="4" customWidth="1"/>
    <col min="15106" max="15106" width="54.710937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7109375" style="4" bestFit="1" customWidth="1"/>
    <col min="15111" max="15111" width="14.5703125" style="4" bestFit="1" customWidth="1"/>
    <col min="15112" max="15360" width="9.140625" style="4"/>
    <col min="15361" max="15361" width="8.42578125" style="4" customWidth="1"/>
    <col min="15362" max="15362" width="54.710937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7109375" style="4" bestFit="1" customWidth="1"/>
    <col min="15367" max="15367" width="14.5703125" style="4" bestFit="1" customWidth="1"/>
    <col min="15368" max="15616" width="9.140625" style="4"/>
    <col min="15617" max="15617" width="8.42578125" style="4" customWidth="1"/>
    <col min="15618" max="15618" width="54.710937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7109375" style="4" bestFit="1" customWidth="1"/>
    <col min="15623" max="15623" width="14.5703125" style="4" bestFit="1" customWidth="1"/>
    <col min="15624" max="15872" width="9.140625" style="4"/>
    <col min="15873" max="15873" width="8.42578125" style="4" customWidth="1"/>
    <col min="15874" max="15874" width="54.710937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7109375" style="4" bestFit="1" customWidth="1"/>
    <col min="15879" max="15879" width="14.5703125" style="4" bestFit="1" customWidth="1"/>
    <col min="15880" max="16128" width="9.140625" style="4"/>
    <col min="16129" max="16129" width="8.42578125" style="4" customWidth="1"/>
    <col min="16130" max="16130" width="54.710937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7109375" style="4" bestFit="1" customWidth="1"/>
    <col min="16135" max="16135" width="14.5703125" style="4" bestFit="1" customWidth="1"/>
    <col min="16136" max="16384" width="9.140625" style="4"/>
  </cols>
  <sheetData>
    <row r="1" spans="1:10" ht="17.100000000000001" customHeight="1" x14ac:dyDescent="0.25">
      <c r="A1" s="1"/>
      <c r="B1" s="53"/>
      <c r="C1" s="91"/>
      <c r="D1" s="115"/>
      <c r="E1" s="2"/>
      <c r="F1" s="2"/>
    </row>
    <row r="2" spans="1:10" ht="17.100000000000001" customHeight="1" x14ac:dyDescent="0.25">
      <c r="A2" s="1"/>
      <c r="B2" s="53"/>
      <c r="C2" s="91"/>
      <c r="D2" s="115"/>
      <c r="E2" s="2"/>
      <c r="F2" s="2"/>
    </row>
    <row r="3" spans="1:10" ht="17.100000000000001" customHeight="1" x14ac:dyDescent="0.25">
      <c r="A3" s="1"/>
      <c r="B3" s="53"/>
      <c r="C3" s="91"/>
      <c r="D3" s="115"/>
      <c r="E3" s="2"/>
      <c r="F3" s="2"/>
    </row>
    <row r="4" spans="1:10" ht="17.100000000000001" customHeight="1" x14ac:dyDescent="0.25">
      <c r="A4" s="1"/>
      <c r="B4" s="53"/>
      <c r="C4" s="91"/>
      <c r="D4" s="115"/>
      <c r="E4" s="2"/>
      <c r="F4" s="2"/>
    </row>
    <row r="5" spans="1:10" ht="17.100000000000001" customHeight="1" x14ac:dyDescent="0.25">
      <c r="A5" s="5"/>
      <c r="B5" s="53"/>
      <c r="C5" s="91"/>
      <c r="D5" s="115"/>
      <c r="E5" s="2"/>
      <c r="F5" s="2"/>
    </row>
    <row r="6" spans="1:10" ht="17.100000000000001" customHeight="1" x14ac:dyDescent="0.25">
      <c r="A6" s="1"/>
      <c r="B6" s="53"/>
      <c r="C6" s="91"/>
      <c r="D6" s="115"/>
      <c r="E6" s="2"/>
      <c r="F6" s="2"/>
    </row>
    <row r="7" spans="1:10" ht="17.100000000000001" customHeight="1" x14ac:dyDescent="0.25">
      <c r="B7" s="53"/>
      <c r="C7" s="91"/>
      <c r="D7" s="115"/>
      <c r="E7" s="2"/>
      <c r="F7" s="2"/>
    </row>
    <row r="8" spans="1:10" ht="17.100000000000001" customHeight="1" x14ac:dyDescent="0.25">
      <c r="A8" s="5" t="s">
        <v>86</v>
      </c>
      <c r="B8" s="53"/>
      <c r="C8" s="91"/>
      <c r="D8" s="115"/>
      <c r="E8" s="2"/>
      <c r="F8" s="2"/>
    </row>
    <row r="9" spans="1:10" s="9" customFormat="1" ht="17.100000000000001" customHeight="1" x14ac:dyDescent="0.25">
      <c r="A9" s="6"/>
      <c r="C9" s="92"/>
      <c r="D9" s="116"/>
      <c r="E9" s="2"/>
      <c r="F9" s="7"/>
      <c r="G9" s="8"/>
      <c r="H9" s="99"/>
      <c r="I9" s="12"/>
      <c r="J9" s="12"/>
    </row>
    <row r="10" spans="1:10" s="9" customFormat="1" ht="17.100000000000001" customHeight="1" x14ac:dyDescent="0.25">
      <c r="C10" s="92"/>
      <c r="D10" s="116"/>
      <c r="E10" s="2"/>
      <c r="F10" s="7"/>
      <c r="G10" s="8"/>
      <c r="H10" s="99"/>
      <c r="I10" s="12"/>
      <c r="J10" s="12"/>
    </row>
    <row r="11" spans="1:10" s="9" customFormat="1" ht="17.100000000000001" customHeight="1" x14ac:dyDescent="0.25">
      <c r="A11" s="127" t="s">
        <v>20</v>
      </c>
      <c r="C11" s="12"/>
      <c r="D11" s="110"/>
      <c r="E11" s="11"/>
      <c r="F11" s="44"/>
      <c r="G11" s="8"/>
      <c r="H11" s="99"/>
      <c r="I11" s="12"/>
      <c r="J11" s="12"/>
    </row>
    <row r="12" spans="1:10" s="9" customFormat="1" ht="17.100000000000001" customHeight="1" x14ac:dyDescent="0.25">
      <c r="A12" s="127" t="s">
        <v>76</v>
      </c>
      <c r="B12" s="56"/>
      <c r="C12" s="12"/>
      <c r="D12" s="110"/>
      <c r="E12" s="165" t="s">
        <v>80</v>
      </c>
      <c r="F12" s="165"/>
      <c r="G12" s="8"/>
      <c r="H12" s="99"/>
      <c r="I12" s="12"/>
      <c r="J12" s="12"/>
    </row>
    <row r="13" spans="1:10" s="9" customFormat="1" ht="17.100000000000001" customHeight="1" x14ac:dyDescent="0.25">
      <c r="A13" s="12"/>
      <c r="B13" s="56"/>
      <c r="C13" s="12"/>
      <c r="D13" s="110"/>
      <c r="E13" s="14"/>
      <c r="F13" s="45"/>
      <c r="G13" s="8"/>
      <c r="H13" s="99"/>
      <c r="I13" s="12"/>
      <c r="J13" s="12"/>
    </row>
    <row r="14" spans="1:10" s="19" customFormat="1" ht="20.100000000000001" customHeight="1" x14ac:dyDescent="0.25">
      <c r="A14" s="128" t="s">
        <v>0</v>
      </c>
      <c r="B14" s="129" t="s">
        <v>9</v>
      </c>
      <c r="C14" s="128" t="s">
        <v>1</v>
      </c>
      <c r="D14" s="130" t="s">
        <v>2</v>
      </c>
      <c r="E14" s="131" t="s">
        <v>3</v>
      </c>
      <c r="F14" s="132" t="s">
        <v>4</v>
      </c>
      <c r="G14" s="17"/>
      <c r="H14" s="99"/>
      <c r="I14" s="12"/>
      <c r="J14" s="102"/>
    </row>
    <row r="15" spans="1:10" s="19" customFormat="1" ht="20.100000000000001" customHeight="1" x14ac:dyDescent="0.25">
      <c r="A15" s="15" t="s">
        <v>33</v>
      </c>
      <c r="B15" s="162" t="s">
        <v>22</v>
      </c>
      <c r="C15" s="163"/>
      <c r="D15" s="163"/>
      <c r="E15" s="163"/>
      <c r="F15" s="164"/>
      <c r="G15" s="17"/>
      <c r="H15" s="99"/>
      <c r="I15" s="12"/>
      <c r="J15" s="102"/>
    </row>
    <row r="16" spans="1:10" s="19" customFormat="1" ht="47.25" x14ac:dyDescent="0.25">
      <c r="A16" s="20" t="s">
        <v>34</v>
      </c>
      <c r="B16" s="58" t="s">
        <v>32</v>
      </c>
      <c r="C16" s="50" t="s">
        <v>5</v>
      </c>
      <c r="D16" s="117">
        <v>3</v>
      </c>
      <c r="E16" s="108">
        <v>117000</v>
      </c>
      <c r="F16" s="109">
        <f t="shared" ref="F16:F21" si="0">+E16*D16</f>
        <v>351000</v>
      </c>
      <c r="G16" s="17"/>
      <c r="H16" s="99"/>
      <c r="I16" s="12">
        <v>1.3</v>
      </c>
      <c r="J16" s="106">
        <f>H16*I16</f>
        <v>0</v>
      </c>
    </row>
    <row r="17" spans="1:10" s="19" customFormat="1" ht="17.100000000000001" customHeight="1" x14ac:dyDescent="0.25">
      <c r="A17" s="20" t="s">
        <v>35</v>
      </c>
      <c r="B17" s="59" t="s">
        <v>23</v>
      </c>
      <c r="C17" s="20" t="s">
        <v>21</v>
      </c>
      <c r="D17" s="111">
        <v>12</v>
      </c>
      <c r="E17" s="108">
        <v>7800</v>
      </c>
      <c r="F17" s="109">
        <f t="shared" si="0"/>
        <v>93600</v>
      </c>
      <c r="G17" s="17"/>
      <c r="H17" s="99">
        <v>6000</v>
      </c>
      <c r="I17" s="12">
        <v>1.3</v>
      </c>
      <c r="J17" s="106">
        <f t="shared" ref="J17:J51" si="1">H17*I17</f>
        <v>7800</v>
      </c>
    </row>
    <row r="18" spans="1:10" s="19" customFormat="1" ht="17.100000000000001" customHeight="1" x14ac:dyDescent="0.25">
      <c r="A18" s="20" t="s">
        <v>36</v>
      </c>
      <c r="B18" s="59" t="s">
        <v>24</v>
      </c>
      <c r="C18" s="20" t="s">
        <v>5</v>
      </c>
      <c r="D18" s="111">
        <v>6</v>
      </c>
      <c r="E18" s="22">
        <v>8859.5</v>
      </c>
      <c r="F18" s="109">
        <f t="shared" si="0"/>
        <v>53157</v>
      </c>
      <c r="G18" s="17"/>
      <c r="H18" s="99">
        <v>6815</v>
      </c>
      <c r="I18" s="12">
        <v>1.3</v>
      </c>
      <c r="J18" s="106">
        <f t="shared" si="1"/>
        <v>8859.5</v>
      </c>
    </row>
    <row r="19" spans="1:10" s="19" customFormat="1" ht="17.100000000000001" customHeight="1" x14ac:dyDescent="0.25">
      <c r="A19" s="20" t="s">
        <v>37</v>
      </c>
      <c r="B19" s="59" t="s">
        <v>25</v>
      </c>
      <c r="C19" s="20" t="s">
        <v>21</v>
      </c>
      <c r="D19" s="111">
        <v>180</v>
      </c>
      <c r="E19" s="22">
        <v>5704.4000000000005</v>
      </c>
      <c r="F19" s="109">
        <f t="shared" si="0"/>
        <v>1026792.0000000001</v>
      </c>
      <c r="G19" s="17"/>
      <c r="H19" s="99">
        <v>4388</v>
      </c>
      <c r="I19" s="12">
        <v>1.3</v>
      </c>
      <c r="J19" s="106">
        <f t="shared" si="1"/>
        <v>5704.4000000000005</v>
      </c>
    </row>
    <row r="20" spans="1:10" s="19" customFormat="1" ht="17.100000000000001" customHeight="1" x14ac:dyDescent="0.25">
      <c r="A20" s="20" t="s">
        <v>38</v>
      </c>
      <c r="B20" s="59" t="s">
        <v>26</v>
      </c>
      <c r="C20" s="20" t="s">
        <v>21</v>
      </c>
      <c r="D20" s="111">
        <v>160</v>
      </c>
      <c r="E20" s="22">
        <v>549.9</v>
      </c>
      <c r="F20" s="109">
        <f t="shared" si="0"/>
        <v>87984</v>
      </c>
      <c r="G20" s="17"/>
      <c r="H20" s="99">
        <v>423</v>
      </c>
      <c r="I20" s="12">
        <v>1.3</v>
      </c>
      <c r="J20" s="106">
        <f t="shared" si="1"/>
        <v>549.9</v>
      </c>
    </row>
    <row r="21" spans="1:10" s="19" customFormat="1" ht="17.100000000000001" customHeight="1" x14ac:dyDescent="0.25">
      <c r="A21" s="20" t="s">
        <v>39</v>
      </c>
      <c r="B21" s="59" t="s">
        <v>27</v>
      </c>
      <c r="C21" s="20" t="s">
        <v>5</v>
      </c>
      <c r="D21" s="111">
        <v>1</v>
      </c>
      <c r="E21" s="96">
        <v>82924.400000000009</v>
      </c>
      <c r="F21" s="125">
        <f t="shared" si="0"/>
        <v>82924.400000000009</v>
      </c>
      <c r="G21" s="17"/>
      <c r="H21" s="99">
        <v>63788</v>
      </c>
      <c r="I21" s="12">
        <v>1.3</v>
      </c>
      <c r="J21" s="106">
        <f t="shared" si="1"/>
        <v>82924.400000000009</v>
      </c>
    </row>
    <row r="22" spans="1:10" s="19" customFormat="1" ht="17.100000000000001" customHeight="1" x14ac:dyDescent="0.25">
      <c r="A22" s="15"/>
      <c r="B22" s="59"/>
      <c r="C22" s="20"/>
      <c r="D22" s="111"/>
      <c r="E22" s="22"/>
      <c r="F22" s="47"/>
      <c r="G22" s="17"/>
      <c r="H22" s="99"/>
      <c r="I22" s="12">
        <v>1.3</v>
      </c>
      <c r="J22" s="106">
        <f t="shared" si="1"/>
        <v>0</v>
      </c>
    </row>
    <row r="23" spans="1:10" s="19" customFormat="1" ht="17.100000000000001" customHeight="1" x14ac:dyDescent="0.25">
      <c r="A23" s="15" t="s">
        <v>40</v>
      </c>
      <c r="B23" s="162" t="s">
        <v>28</v>
      </c>
      <c r="C23" s="163"/>
      <c r="D23" s="163"/>
      <c r="E23" s="163"/>
      <c r="F23" s="164"/>
      <c r="G23" s="17"/>
      <c r="H23" s="99"/>
      <c r="I23" s="12">
        <v>1.3</v>
      </c>
      <c r="J23" s="106">
        <f t="shared" si="1"/>
        <v>0</v>
      </c>
    </row>
    <row r="24" spans="1:10" s="19" customFormat="1" ht="17.100000000000001" customHeight="1" x14ac:dyDescent="0.25">
      <c r="A24" s="20" t="s">
        <v>41</v>
      </c>
      <c r="B24" s="59" t="s">
        <v>24</v>
      </c>
      <c r="C24" s="20" t="s">
        <v>5</v>
      </c>
      <c r="D24" s="111">
        <v>5</v>
      </c>
      <c r="E24" s="22">
        <v>8859.5</v>
      </c>
      <c r="F24" s="109">
        <f>+E24*D24</f>
        <v>44297.5</v>
      </c>
      <c r="G24" s="17"/>
      <c r="H24" s="99">
        <v>6815</v>
      </c>
      <c r="I24" s="12">
        <v>1.3</v>
      </c>
      <c r="J24" s="106">
        <f t="shared" si="1"/>
        <v>8859.5</v>
      </c>
    </row>
    <row r="25" spans="1:10" s="19" customFormat="1" ht="17.100000000000001" customHeight="1" x14ac:dyDescent="0.25">
      <c r="A25" s="20" t="s">
        <v>42</v>
      </c>
      <c r="B25" s="59" t="s">
        <v>25</v>
      </c>
      <c r="C25" s="20" t="s">
        <v>21</v>
      </c>
      <c r="D25" s="111">
        <v>95</v>
      </c>
      <c r="E25" s="22">
        <v>5704.4000000000005</v>
      </c>
      <c r="F25" s="109">
        <f t="shared" ref="F25:F26" si="2">+E25*D25</f>
        <v>541918</v>
      </c>
      <c r="G25" s="17"/>
      <c r="H25" s="99">
        <v>4388</v>
      </c>
      <c r="I25" s="12">
        <v>1.3</v>
      </c>
      <c r="J25" s="106">
        <f t="shared" si="1"/>
        <v>5704.4000000000005</v>
      </c>
    </row>
    <row r="26" spans="1:10" s="19" customFormat="1" ht="17.100000000000001" customHeight="1" x14ac:dyDescent="0.25">
      <c r="A26" s="20" t="s">
        <v>43</v>
      </c>
      <c r="B26" s="59" t="s">
        <v>26</v>
      </c>
      <c r="C26" s="20" t="s">
        <v>21</v>
      </c>
      <c r="D26" s="111">
        <v>80</v>
      </c>
      <c r="E26" s="22">
        <v>549.9</v>
      </c>
      <c r="F26" s="109">
        <f t="shared" si="2"/>
        <v>43992</v>
      </c>
      <c r="G26" s="17"/>
      <c r="H26" s="99">
        <v>423</v>
      </c>
      <c r="I26" s="12">
        <v>1.3</v>
      </c>
      <c r="J26" s="106">
        <f t="shared" si="1"/>
        <v>549.9</v>
      </c>
    </row>
    <row r="27" spans="1:10" s="19" customFormat="1" ht="17.100000000000001" customHeight="1" x14ac:dyDescent="0.25">
      <c r="A27" s="15"/>
      <c r="B27" s="59"/>
      <c r="C27" s="20"/>
      <c r="D27" s="111"/>
      <c r="E27" s="22"/>
      <c r="F27" s="47"/>
      <c r="G27" s="17"/>
      <c r="H27" s="99"/>
      <c r="I27" s="12">
        <v>1.3</v>
      </c>
      <c r="J27" s="106">
        <f t="shared" si="1"/>
        <v>0</v>
      </c>
    </row>
    <row r="28" spans="1:10" s="19" customFormat="1" ht="17.100000000000001" customHeight="1" x14ac:dyDescent="0.25">
      <c r="A28" s="15" t="s">
        <v>44</v>
      </c>
      <c r="B28" s="162" t="s">
        <v>29</v>
      </c>
      <c r="C28" s="163"/>
      <c r="D28" s="163"/>
      <c r="E28" s="163"/>
      <c r="F28" s="164"/>
      <c r="G28" s="17"/>
      <c r="H28" s="99"/>
      <c r="I28" s="12">
        <v>1.3</v>
      </c>
      <c r="J28" s="106">
        <f t="shared" si="1"/>
        <v>0</v>
      </c>
    </row>
    <row r="29" spans="1:10" s="19" customFormat="1" ht="17.100000000000001" customHeight="1" x14ac:dyDescent="0.25">
      <c r="A29" s="20" t="s">
        <v>45</v>
      </c>
      <c r="B29" s="59" t="s">
        <v>27</v>
      </c>
      <c r="C29" s="20" t="s">
        <v>5</v>
      </c>
      <c r="D29" s="111">
        <v>1</v>
      </c>
      <c r="E29" s="22">
        <v>82924.400000000009</v>
      </c>
      <c r="F29" s="109">
        <f>+E29*D29</f>
        <v>82924.400000000009</v>
      </c>
      <c r="G29" s="17"/>
      <c r="H29" s="99">
        <v>63788</v>
      </c>
      <c r="I29" s="12">
        <v>1.3</v>
      </c>
      <c r="J29" s="106">
        <f t="shared" si="1"/>
        <v>82924.400000000009</v>
      </c>
    </row>
    <row r="30" spans="1:10" s="19" customFormat="1" ht="17.100000000000001" customHeight="1" x14ac:dyDescent="0.25">
      <c r="A30" s="15"/>
      <c r="B30" s="59"/>
      <c r="C30" s="20"/>
      <c r="D30" s="111"/>
      <c r="E30" s="22"/>
      <c r="F30" s="47"/>
      <c r="G30" s="17"/>
      <c r="H30" s="99"/>
      <c r="I30" s="12">
        <v>1.3</v>
      </c>
      <c r="J30" s="106">
        <f t="shared" si="1"/>
        <v>0</v>
      </c>
    </row>
    <row r="31" spans="1:10" s="19" customFormat="1" ht="17.100000000000001" customHeight="1" x14ac:dyDescent="0.25">
      <c r="A31" s="15" t="s">
        <v>46</v>
      </c>
      <c r="B31" s="166" t="s">
        <v>30</v>
      </c>
      <c r="C31" s="166"/>
      <c r="D31" s="166"/>
      <c r="E31" s="166"/>
      <c r="F31" s="166"/>
      <c r="G31" s="17"/>
      <c r="H31" s="99"/>
      <c r="I31" s="12">
        <v>1.3</v>
      </c>
      <c r="J31" s="106">
        <f t="shared" si="1"/>
        <v>0</v>
      </c>
    </row>
    <row r="32" spans="1:10" s="19" customFormat="1" ht="47.25" x14ac:dyDescent="0.25">
      <c r="A32" s="20" t="s">
        <v>47</v>
      </c>
      <c r="B32" s="58" t="s">
        <v>32</v>
      </c>
      <c r="C32" s="20" t="s">
        <v>5</v>
      </c>
      <c r="D32" s="111">
        <v>3</v>
      </c>
      <c r="E32" s="22">
        <v>117000</v>
      </c>
      <c r="F32" s="109">
        <f t="shared" ref="F32:F38" si="3">+E32*D32</f>
        <v>351000</v>
      </c>
      <c r="G32" s="17"/>
      <c r="H32" s="99">
        <v>90000</v>
      </c>
      <c r="I32" s="12">
        <v>1.3</v>
      </c>
      <c r="J32" s="106">
        <f t="shared" si="1"/>
        <v>117000</v>
      </c>
    </row>
    <row r="33" spans="1:10" s="19" customFormat="1" ht="17.100000000000001" customHeight="1" x14ac:dyDescent="0.25">
      <c r="A33" s="20" t="s">
        <v>48</v>
      </c>
      <c r="B33" s="59" t="s">
        <v>23</v>
      </c>
      <c r="C33" s="20" t="s">
        <v>21</v>
      </c>
      <c r="D33" s="111">
        <v>15</v>
      </c>
      <c r="E33" s="22">
        <v>7800</v>
      </c>
      <c r="F33" s="109">
        <f t="shared" si="3"/>
        <v>117000</v>
      </c>
      <c r="G33" s="17"/>
      <c r="H33" s="99">
        <v>6000</v>
      </c>
      <c r="I33" s="12">
        <v>1.3</v>
      </c>
      <c r="J33" s="106">
        <f t="shared" si="1"/>
        <v>7800</v>
      </c>
    </row>
    <row r="34" spans="1:10" s="19" customFormat="1" ht="17.100000000000001" customHeight="1" x14ac:dyDescent="0.25">
      <c r="A34" s="20" t="s">
        <v>49</v>
      </c>
      <c r="B34" s="59" t="s">
        <v>24</v>
      </c>
      <c r="C34" s="20" t="s">
        <v>5</v>
      </c>
      <c r="D34" s="111">
        <v>3</v>
      </c>
      <c r="E34" s="22">
        <v>8859.5</v>
      </c>
      <c r="F34" s="109">
        <f t="shared" si="3"/>
        <v>26578.5</v>
      </c>
      <c r="G34" s="17"/>
      <c r="H34" s="99">
        <v>6815</v>
      </c>
      <c r="I34" s="12">
        <v>1.3</v>
      </c>
      <c r="J34" s="106">
        <f t="shared" si="1"/>
        <v>8859.5</v>
      </c>
    </row>
    <row r="35" spans="1:10" s="19" customFormat="1" ht="17.100000000000001" customHeight="1" x14ac:dyDescent="0.25">
      <c r="A35" s="20" t="s">
        <v>50</v>
      </c>
      <c r="B35" s="59" t="s">
        <v>25</v>
      </c>
      <c r="C35" s="20" t="s">
        <v>21</v>
      </c>
      <c r="D35" s="111">
        <v>25</v>
      </c>
      <c r="E35" s="22">
        <v>5704.4000000000005</v>
      </c>
      <c r="F35" s="109">
        <f t="shared" si="3"/>
        <v>142610</v>
      </c>
      <c r="G35" s="17"/>
      <c r="H35" s="99">
        <v>4388</v>
      </c>
      <c r="I35" s="12">
        <v>1.3</v>
      </c>
      <c r="J35" s="106">
        <f t="shared" si="1"/>
        <v>5704.4000000000005</v>
      </c>
    </row>
    <row r="36" spans="1:10" s="19" customFormat="1" ht="17.100000000000001" customHeight="1" x14ac:dyDescent="0.25">
      <c r="A36" s="20" t="s">
        <v>51</v>
      </c>
      <c r="B36" s="59" t="s">
        <v>27</v>
      </c>
      <c r="C36" s="20" t="s">
        <v>5</v>
      </c>
      <c r="D36" s="111">
        <v>1</v>
      </c>
      <c r="E36" s="22">
        <v>82924.400000000009</v>
      </c>
      <c r="F36" s="109">
        <f t="shared" si="3"/>
        <v>82924.400000000009</v>
      </c>
      <c r="G36" s="17"/>
      <c r="H36" s="99">
        <v>63788</v>
      </c>
      <c r="I36" s="12">
        <v>1.3</v>
      </c>
      <c r="J36" s="106">
        <f t="shared" si="1"/>
        <v>82924.400000000009</v>
      </c>
    </row>
    <row r="37" spans="1:10" s="19" customFormat="1" ht="17.100000000000001" customHeight="1" x14ac:dyDescent="0.25">
      <c r="A37" s="15"/>
      <c r="B37" s="59"/>
      <c r="C37" s="20"/>
      <c r="D37" s="111"/>
      <c r="E37" s="22"/>
      <c r="F37" s="109"/>
      <c r="G37" s="17"/>
      <c r="H37" s="99"/>
      <c r="I37" s="12">
        <v>1.3</v>
      </c>
      <c r="J37" s="106">
        <f t="shared" si="1"/>
        <v>0</v>
      </c>
    </row>
    <row r="38" spans="1:10" ht="28.5" customHeight="1" x14ac:dyDescent="0.25">
      <c r="A38" s="20" t="s">
        <v>52</v>
      </c>
      <c r="B38" s="21" t="s">
        <v>31</v>
      </c>
      <c r="C38" s="20" t="s">
        <v>21</v>
      </c>
      <c r="D38" s="112">
        <v>2</v>
      </c>
      <c r="E38" s="22">
        <v>5704.4000000000005</v>
      </c>
      <c r="F38" s="109">
        <f t="shared" si="3"/>
        <v>11408.800000000001</v>
      </c>
      <c r="H38" s="98">
        <v>4388</v>
      </c>
      <c r="I38" s="12">
        <v>1.3</v>
      </c>
      <c r="J38" s="106">
        <f t="shared" si="1"/>
        <v>5704.4000000000005</v>
      </c>
    </row>
    <row r="39" spans="1:10" ht="17.100000000000001" customHeight="1" x14ac:dyDescent="0.25">
      <c r="A39" s="20" t="s">
        <v>64</v>
      </c>
      <c r="B39" s="21" t="s">
        <v>53</v>
      </c>
      <c r="C39" s="20" t="s">
        <v>62</v>
      </c>
      <c r="D39" s="112">
        <v>1</v>
      </c>
      <c r="E39" s="22">
        <v>144007.5</v>
      </c>
      <c r="F39" s="109">
        <f>+E39*D39</f>
        <v>144007.5</v>
      </c>
      <c r="H39" s="98">
        <v>110775</v>
      </c>
      <c r="I39" s="12">
        <v>1.3</v>
      </c>
      <c r="J39" s="106">
        <f t="shared" si="1"/>
        <v>144007.5</v>
      </c>
    </row>
    <row r="40" spans="1:10" ht="17.100000000000001" customHeight="1" x14ac:dyDescent="0.25">
      <c r="A40" s="20" t="s">
        <v>65</v>
      </c>
      <c r="B40" s="21" t="s">
        <v>54</v>
      </c>
      <c r="C40" s="20" t="s">
        <v>62</v>
      </c>
      <c r="D40" s="112">
        <v>1</v>
      </c>
      <c r="E40" s="22">
        <v>1214928</v>
      </c>
      <c r="F40" s="109">
        <f>+E40*D40</f>
        <v>1214928</v>
      </c>
      <c r="H40" s="98">
        <v>934560</v>
      </c>
      <c r="I40" s="12">
        <v>1.3</v>
      </c>
      <c r="J40" s="106">
        <f t="shared" si="1"/>
        <v>1214928</v>
      </c>
    </row>
    <row r="41" spans="1:10" ht="17.100000000000001" customHeight="1" x14ac:dyDescent="0.25">
      <c r="A41" s="50" t="s">
        <v>66</v>
      </c>
      <c r="B41" s="58" t="s">
        <v>55</v>
      </c>
      <c r="C41" s="50" t="s">
        <v>5</v>
      </c>
      <c r="D41" s="135">
        <v>1</v>
      </c>
      <c r="E41" s="136">
        <v>499200</v>
      </c>
      <c r="F41" s="109">
        <f>+E41*D41</f>
        <v>499200</v>
      </c>
      <c r="H41" s="98">
        <v>384000</v>
      </c>
      <c r="I41" s="12">
        <v>1.3</v>
      </c>
      <c r="J41" s="106">
        <f t="shared" si="1"/>
        <v>499200</v>
      </c>
    </row>
    <row r="42" spans="1:10" ht="17.100000000000001" customHeight="1" x14ac:dyDescent="0.25">
      <c r="A42" s="151"/>
      <c r="B42" s="152"/>
      <c r="C42" s="151"/>
      <c r="D42" s="153"/>
      <c r="E42" s="154"/>
      <c r="F42" s="155"/>
      <c r="I42" s="12"/>
      <c r="J42" s="106"/>
    </row>
    <row r="43" spans="1:10" ht="17.100000000000001" customHeight="1" x14ac:dyDescent="0.25">
      <c r="A43" s="102"/>
      <c r="B43" s="142"/>
      <c r="C43" s="102"/>
      <c r="D43" s="143"/>
      <c r="E43" s="144"/>
      <c r="F43" s="145"/>
      <c r="I43" s="12"/>
      <c r="J43" s="106"/>
    </row>
    <row r="44" spans="1:10" ht="17.100000000000001" customHeight="1" x14ac:dyDescent="0.25">
      <c r="A44" s="102"/>
      <c r="B44" s="142"/>
      <c r="C44" s="102"/>
      <c r="D44" s="143"/>
      <c r="E44" s="144"/>
      <c r="F44" s="145"/>
      <c r="I44" s="12"/>
      <c r="J44" s="106"/>
    </row>
    <row r="45" spans="1:10" ht="17.100000000000001" customHeight="1" x14ac:dyDescent="0.25">
      <c r="A45" s="156" t="s">
        <v>85</v>
      </c>
      <c r="B45" s="142"/>
      <c r="C45" s="102"/>
      <c r="D45" s="143"/>
      <c r="E45" s="144"/>
      <c r="F45" s="145"/>
      <c r="I45" s="12"/>
      <c r="J45" s="106"/>
    </row>
    <row r="46" spans="1:10" ht="17.100000000000001" customHeight="1" x14ac:dyDescent="0.25">
      <c r="A46" s="146"/>
      <c r="B46" s="147"/>
      <c r="C46" s="146"/>
      <c r="D46" s="148"/>
      <c r="E46" s="149"/>
      <c r="F46" s="150"/>
      <c r="I46" s="12"/>
      <c r="J46" s="106"/>
    </row>
    <row r="47" spans="1:10" ht="31.5" x14ac:dyDescent="0.25">
      <c r="A47" s="137" t="s">
        <v>67</v>
      </c>
      <c r="B47" s="138" t="s">
        <v>56</v>
      </c>
      <c r="C47" s="137" t="s">
        <v>62</v>
      </c>
      <c r="D47" s="139">
        <v>1</v>
      </c>
      <c r="E47" s="140">
        <v>873600</v>
      </c>
      <c r="F47" s="141">
        <f>+E47*D47</f>
        <v>873600</v>
      </c>
      <c r="G47" s="126"/>
      <c r="H47" s="98">
        <v>672000</v>
      </c>
      <c r="I47" s="12">
        <v>1.3</v>
      </c>
      <c r="J47" s="106">
        <f t="shared" si="1"/>
        <v>873600</v>
      </c>
    </row>
    <row r="48" spans="1:10" ht="17.100000000000001" customHeight="1" x14ac:dyDescent="0.25">
      <c r="A48" s="20" t="s">
        <v>68</v>
      </c>
      <c r="B48" s="21" t="s">
        <v>57</v>
      </c>
      <c r="C48" s="20" t="s">
        <v>62</v>
      </c>
      <c r="D48" s="112">
        <v>1</v>
      </c>
      <c r="E48" s="22">
        <v>364000</v>
      </c>
      <c r="F48" s="109">
        <f>+E48*D48</f>
        <v>364000</v>
      </c>
      <c r="H48" s="98">
        <v>280000</v>
      </c>
      <c r="I48" s="12">
        <v>1.3</v>
      </c>
      <c r="J48" s="106">
        <f t="shared" si="1"/>
        <v>364000</v>
      </c>
    </row>
    <row r="49" spans="1:10" ht="17.100000000000001" customHeight="1" x14ac:dyDescent="0.25">
      <c r="A49" s="20"/>
      <c r="B49" s="21"/>
      <c r="C49" s="20"/>
      <c r="D49" s="112"/>
      <c r="E49" s="22"/>
      <c r="F49" s="47"/>
      <c r="I49" s="12">
        <v>1.3</v>
      </c>
      <c r="J49" s="106">
        <f t="shared" si="1"/>
        <v>0</v>
      </c>
    </row>
    <row r="50" spans="1:10" ht="17.100000000000001" customHeight="1" x14ac:dyDescent="0.25">
      <c r="A50" s="20"/>
      <c r="B50" s="21"/>
      <c r="C50" s="20"/>
      <c r="D50" s="112"/>
      <c r="E50" s="22"/>
      <c r="F50" s="47"/>
      <c r="I50" s="12"/>
      <c r="J50" s="106"/>
    </row>
    <row r="51" spans="1:10" ht="17.100000000000001" customHeight="1" x14ac:dyDescent="0.25">
      <c r="A51" s="23"/>
      <c r="B51" s="24" t="s">
        <v>10</v>
      </c>
      <c r="C51" s="25"/>
      <c r="D51" s="113"/>
      <c r="E51" s="26"/>
      <c r="F51" s="26"/>
      <c r="G51" s="8"/>
      <c r="H51" s="101">
        <v>4796805</v>
      </c>
      <c r="I51" s="12">
        <v>1.3</v>
      </c>
      <c r="J51" s="106">
        <f t="shared" si="1"/>
        <v>6235846.5</v>
      </c>
    </row>
    <row r="52" spans="1:10" ht="17.100000000000001" customHeight="1" x14ac:dyDescent="0.25">
      <c r="A52" s="23"/>
      <c r="B52" s="133" t="s">
        <v>83</v>
      </c>
      <c r="C52" s="29"/>
      <c r="D52" s="114"/>
      <c r="E52" s="26"/>
      <c r="F52" s="26"/>
      <c r="G52" s="8"/>
      <c r="H52" s="101"/>
      <c r="I52" s="103"/>
    </row>
    <row r="53" spans="1:10" s="36" customFormat="1" ht="17.100000000000001" customHeight="1" x14ac:dyDescent="0.25">
      <c r="A53" s="30"/>
      <c r="B53" s="133" t="s">
        <v>82</v>
      </c>
      <c r="C53" s="122"/>
      <c r="D53" s="123"/>
      <c r="E53" s="124"/>
      <c r="F53" s="26"/>
      <c r="G53" s="33"/>
      <c r="H53" s="100"/>
      <c r="I53" s="105"/>
      <c r="J53" s="107"/>
    </row>
    <row r="54" spans="1:10" ht="17.100000000000001" customHeight="1" x14ac:dyDescent="0.25">
      <c r="A54" s="23"/>
      <c r="B54" s="62" t="s">
        <v>81</v>
      </c>
      <c r="C54" s="29"/>
      <c r="D54" s="114"/>
      <c r="E54" s="26"/>
      <c r="F54" s="26"/>
      <c r="G54" s="8"/>
      <c r="H54" s="101">
        <v>4496805</v>
      </c>
      <c r="I54" s="104"/>
    </row>
    <row r="55" spans="1:10" ht="17.100000000000001" customHeight="1" x14ac:dyDescent="0.25">
      <c r="A55" s="23"/>
      <c r="B55" s="62"/>
      <c r="C55" s="29"/>
      <c r="D55" s="114"/>
      <c r="E55" s="26"/>
      <c r="F55" s="26"/>
      <c r="G55" s="8"/>
      <c r="H55" s="101"/>
      <c r="I55" s="104"/>
    </row>
    <row r="56" spans="1:10" s="9" customFormat="1" ht="17.100000000000001" customHeight="1" x14ac:dyDescent="0.25">
      <c r="A56" s="161" t="s">
        <v>79</v>
      </c>
      <c r="B56" s="161"/>
      <c r="C56" s="161"/>
      <c r="D56" s="161"/>
      <c r="E56" s="161"/>
      <c r="F56" s="37">
        <f>+SUM(F16,F17,F18,F19,F20,F21,F24,F25,F26,F29,F32,F33,F34,F35,F36,F38,F39,F40,F41,F47,F48)</f>
        <v>6235846.5</v>
      </c>
      <c r="G56" s="8"/>
      <c r="H56" s="99"/>
      <c r="I56" s="45"/>
      <c r="J56" s="12"/>
    </row>
    <row r="57" spans="1:10" s="9" customFormat="1" ht="17.100000000000001" customHeight="1" x14ac:dyDescent="0.25">
      <c r="A57" s="167" t="s">
        <v>87</v>
      </c>
      <c r="B57" s="168"/>
      <c r="C57" s="168"/>
      <c r="D57" s="168"/>
      <c r="E57" s="169"/>
      <c r="F57" s="37">
        <v>535846.5</v>
      </c>
      <c r="G57" s="8"/>
      <c r="H57" s="99"/>
      <c r="I57" s="45"/>
      <c r="J57" s="12"/>
    </row>
    <row r="58" spans="1:10" s="9" customFormat="1" ht="17.100000000000001" customHeight="1" x14ac:dyDescent="0.25">
      <c r="A58" s="167" t="s">
        <v>88</v>
      </c>
      <c r="B58" s="168"/>
      <c r="C58" s="168"/>
      <c r="D58" s="168"/>
      <c r="E58" s="169"/>
      <c r="F58" s="37">
        <f>+F56-F57</f>
        <v>5700000</v>
      </c>
      <c r="G58" s="8"/>
      <c r="H58" s="99">
        <v>4496805</v>
      </c>
      <c r="I58" s="45"/>
      <c r="J58" s="12"/>
    </row>
    <row r="59" spans="1:10" s="9" customFormat="1" ht="17.100000000000001" customHeight="1" x14ac:dyDescent="0.25">
      <c r="A59" s="161" t="s">
        <v>16</v>
      </c>
      <c r="B59" s="161"/>
      <c r="C59" s="161"/>
      <c r="D59" s="161"/>
      <c r="E59" s="161"/>
      <c r="F59" s="121">
        <f>+F58*0.18</f>
        <v>1026000</v>
      </c>
      <c r="G59" s="8"/>
      <c r="H59" s="158"/>
      <c r="I59" s="45"/>
      <c r="J59" s="12"/>
    </row>
    <row r="60" spans="1:10" s="9" customFormat="1" ht="17.100000000000001" customHeight="1" x14ac:dyDescent="0.25">
      <c r="A60" s="161" t="s">
        <v>17</v>
      </c>
      <c r="B60" s="161"/>
      <c r="C60" s="161"/>
      <c r="D60" s="161"/>
      <c r="E60" s="161"/>
      <c r="F60" s="37">
        <f>SUM(F58:F59)</f>
        <v>6726000</v>
      </c>
      <c r="G60" s="8"/>
      <c r="H60" s="99"/>
      <c r="I60" s="12"/>
      <c r="J60" s="12"/>
    </row>
    <row r="61" spans="1:10" s="9" customFormat="1" ht="13.5" customHeight="1" x14ac:dyDescent="0.25">
      <c r="B61" s="56"/>
      <c r="C61" s="94"/>
      <c r="D61" s="119"/>
      <c r="E61" s="8"/>
      <c r="F61" s="39"/>
      <c r="G61" s="8"/>
      <c r="H61" s="99"/>
      <c r="I61" s="12"/>
      <c r="J61" s="12"/>
    </row>
    <row r="62" spans="1:10" s="9" customFormat="1" ht="17.100000000000001" customHeight="1" x14ac:dyDescent="0.25">
      <c r="A62" s="134" t="s">
        <v>18</v>
      </c>
      <c r="B62" s="56"/>
      <c r="C62" s="94"/>
      <c r="D62" s="119"/>
      <c r="E62" s="8"/>
      <c r="F62" s="39"/>
      <c r="G62" s="8"/>
      <c r="H62" s="99"/>
      <c r="I62" s="12"/>
      <c r="J62" s="12"/>
    </row>
    <row r="63" spans="1:10" s="9" customFormat="1" ht="17.100000000000001" customHeight="1" x14ac:dyDescent="0.25">
      <c r="A63" s="18" t="s">
        <v>89</v>
      </c>
      <c r="B63" s="56"/>
      <c r="C63" s="94"/>
      <c r="D63" s="119"/>
      <c r="E63" s="8"/>
      <c r="F63" s="39"/>
      <c r="G63" s="8"/>
      <c r="H63" s="99"/>
      <c r="I63" s="12"/>
      <c r="J63" s="12"/>
    </row>
    <row r="64" spans="1:10" s="9" customFormat="1" ht="17.100000000000001" customHeight="1" x14ac:dyDescent="0.25">
      <c r="B64" s="56"/>
      <c r="C64" s="94"/>
      <c r="D64" s="119"/>
      <c r="E64" s="8"/>
      <c r="F64" s="39"/>
      <c r="G64" s="8"/>
      <c r="H64" s="99"/>
      <c r="I64" s="12"/>
      <c r="J64" s="12"/>
    </row>
    <row r="65" spans="1:10" s="9" customFormat="1" ht="17.100000000000001" customHeight="1" x14ac:dyDescent="0.25">
      <c r="A65" s="41" t="s">
        <v>19</v>
      </c>
      <c r="B65" s="56"/>
      <c r="C65" s="94"/>
      <c r="D65" s="119"/>
      <c r="E65" s="8"/>
      <c r="F65" s="39"/>
      <c r="G65" s="8"/>
      <c r="H65" s="99"/>
      <c r="I65" s="12"/>
      <c r="J65" s="12"/>
    </row>
    <row r="66" spans="1:10" s="9" customFormat="1" ht="17.100000000000001" customHeight="1" x14ac:dyDescent="0.25">
      <c r="B66" s="56"/>
      <c r="C66" s="94"/>
      <c r="D66" s="119"/>
      <c r="E66" s="8"/>
      <c r="F66" s="39"/>
      <c r="G66" s="8"/>
      <c r="H66" s="159"/>
      <c r="I66" s="12"/>
      <c r="J66" s="12"/>
    </row>
    <row r="67" spans="1:10" s="9" customFormat="1" ht="17.100000000000001" customHeight="1" x14ac:dyDescent="0.25">
      <c r="B67" s="56"/>
      <c r="C67" s="94"/>
      <c r="D67" s="119"/>
      <c r="E67" s="8"/>
      <c r="F67" s="39"/>
      <c r="G67" s="8"/>
      <c r="H67" s="99"/>
      <c r="I67" s="12"/>
      <c r="J67" s="12"/>
    </row>
    <row r="68" spans="1:10" ht="17.100000000000001" customHeight="1" x14ac:dyDescent="0.25">
      <c r="F68" s="43"/>
    </row>
    <row r="69" spans="1:10" ht="17.100000000000001" customHeight="1" x14ac:dyDescent="0.25">
      <c r="F69" s="43">
        <f>F58-H58</f>
        <v>1203195</v>
      </c>
    </row>
    <row r="70" spans="1:10" ht="17.100000000000001" customHeight="1" x14ac:dyDescent="0.25">
      <c r="F70" s="43"/>
    </row>
    <row r="71" spans="1:10" x14ac:dyDescent="0.25">
      <c r="F71" s="43"/>
    </row>
    <row r="72" spans="1:10" x14ac:dyDescent="0.25">
      <c r="F72" s="160">
        <f>H58*1.267</f>
        <v>5697451.9349999996</v>
      </c>
      <c r="H72" s="98">
        <f>+F58-F72</f>
        <v>2548.0650000004098</v>
      </c>
    </row>
  </sheetData>
  <mergeCells count="10">
    <mergeCell ref="A59:E59"/>
    <mergeCell ref="A60:E60"/>
    <mergeCell ref="A57:E57"/>
    <mergeCell ref="A58:E58"/>
    <mergeCell ref="E12:F12"/>
    <mergeCell ref="B15:F15"/>
    <mergeCell ref="B23:F23"/>
    <mergeCell ref="B28:F28"/>
    <mergeCell ref="B31:F31"/>
    <mergeCell ref="A56:E56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0" orientation="portrait" verticalDpi="0" r:id="rId1"/>
  <rowBreaks count="1" manualBreakCount="1">
    <brk id="42" max="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C01C9-EA9D-4A7C-847C-D29B8645F078}">
  <dimension ref="A1:J69"/>
  <sheetViews>
    <sheetView topLeftCell="A43" zoomScaleNormal="100" workbookViewId="0">
      <selection activeCell="I65" sqref="I65"/>
    </sheetView>
  </sheetViews>
  <sheetFormatPr baseColWidth="10" defaultColWidth="9.140625" defaultRowHeight="15.75" x14ac:dyDescent="0.25"/>
  <cols>
    <col min="1" max="1" width="7.85546875" style="42" customWidth="1"/>
    <col min="2" max="2" width="67.7109375" style="63" customWidth="1"/>
    <col min="3" max="3" width="7.85546875" style="95" customWidth="1"/>
    <col min="4" max="4" width="10" style="120" customWidth="1"/>
    <col min="5" max="5" width="14.7109375" style="3" customWidth="1"/>
    <col min="6" max="6" width="16.28515625" style="48" customWidth="1"/>
    <col min="7" max="7" width="13.42578125" style="3" customWidth="1"/>
    <col min="8" max="8" width="15.42578125" style="98" customWidth="1"/>
    <col min="9" max="9" width="11.5703125" style="102" customWidth="1"/>
    <col min="10" max="10" width="16.85546875" style="102" customWidth="1"/>
    <col min="11" max="256" width="9.140625" style="4"/>
    <col min="257" max="257" width="8.42578125" style="4" customWidth="1"/>
    <col min="258" max="258" width="54.710937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7109375" style="4" bestFit="1" customWidth="1"/>
    <col min="263" max="263" width="14.5703125" style="4" bestFit="1" customWidth="1"/>
    <col min="264" max="512" width="9.140625" style="4"/>
    <col min="513" max="513" width="8.42578125" style="4" customWidth="1"/>
    <col min="514" max="514" width="54.710937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7109375" style="4" bestFit="1" customWidth="1"/>
    <col min="519" max="519" width="14.5703125" style="4" bestFit="1" customWidth="1"/>
    <col min="520" max="768" width="9.140625" style="4"/>
    <col min="769" max="769" width="8.42578125" style="4" customWidth="1"/>
    <col min="770" max="770" width="54.710937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7109375" style="4" bestFit="1" customWidth="1"/>
    <col min="775" max="775" width="14.5703125" style="4" bestFit="1" customWidth="1"/>
    <col min="776" max="1024" width="9.140625" style="4"/>
    <col min="1025" max="1025" width="8.42578125" style="4" customWidth="1"/>
    <col min="1026" max="1026" width="54.710937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7109375" style="4" bestFit="1" customWidth="1"/>
    <col min="1031" max="1031" width="14.5703125" style="4" bestFit="1" customWidth="1"/>
    <col min="1032" max="1280" width="9.140625" style="4"/>
    <col min="1281" max="1281" width="8.42578125" style="4" customWidth="1"/>
    <col min="1282" max="1282" width="54.710937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7109375" style="4" bestFit="1" customWidth="1"/>
    <col min="1287" max="1287" width="14.5703125" style="4" bestFit="1" customWidth="1"/>
    <col min="1288" max="1536" width="9.140625" style="4"/>
    <col min="1537" max="1537" width="8.42578125" style="4" customWidth="1"/>
    <col min="1538" max="1538" width="54.710937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7109375" style="4" bestFit="1" customWidth="1"/>
    <col min="1543" max="1543" width="14.5703125" style="4" bestFit="1" customWidth="1"/>
    <col min="1544" max="1792" width="9.140625" style="4"/>
    <col min="1793" max="1793" width="8.42578125" style="4" customWidth="1"/>
    <col min="1794" max="1794" width="54.710937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7109375" style="4" bestFit="1" customWidth="1"/>
    <col min="1799" max="1799" width="14.5703125" style="4" bestFit="1" customWidth="1"/>
    <col min="1800" max="2048" width="9.140625" style="4"/>
    <col min="2049" max="2049" width="8.42578125" style="4" customWidth="1"/>
    <col min="2050" max="2050" width="54.710937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7109375" style="4" bestFit="1" customWidth="1"/>
    <col min="2055" max="2055" width="14.5703125" style="4" bestFit="1" customWidth="1"/>
    <col min="2056" max="2304" width="9.140625" style="4"/>
    <col min="2305" max="2305" width="8.42578125" style="4" customWidth="1"/>
    <col min="2306" max="2306" width="54.710937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7109375" style="4" bestFit="1" customWidth="1"/>
    <col min="2311" max="2311" width="14.5703125" style="4" bestFit="1" customWidth="1"/>
    <col min="2312" max="2560" width="9.140625" style="4"/>
    <col min="2561" max="2561" width="8.42578125" style="4" customWidth="1"/>
    <col min="2562" max="2562" width="54.710937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7109375" style="4" bestFit="1" customWidth="1"/>
    <col min="2567" max="2567" width="14.5703125" style="4" bestFit="1" customWidth="1"/>
    <col min="2568" max="2816" width="9.140625" style="4"/>
    <col min="2817" max="2817" width="8.42578125" style="4" customWidth="1"/>
    <col min="2818" max="2818" width="54.710937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7109375" style="4" bestFit="1" customWidth="1"/>
    <col min="2823" max="2823" width="14.5703125" style="4" bestFit="1" customWidth="1"/>
    <col min="2824" max="3072" width="9.140625" style="4"/>
    <col min="3073" max="3073" width="8.42578125" style="4" customWidth="1"/>
    <col min="3074" max="3074" width="54.710937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7109375" style="4" bestFit="1" customWidth="1"/>
    <col min="3079" max="3079" width="14.5703125" style="4" bestFit="1" customWidth="1"/>
    <col min="3080" max="3328" width="9.140625" style="4"/>
    <col min="3329" max="3329" width="8.42578125" style="4" customWidth="1"/>
    <col min="3330" max="3330" width="54.710937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7109375" style="4" bestFit="1" customWidth="1"/>
    <col min="3335" max="3335" width="14.5703125" style="4" bestFit="1" customWidth="1"/>
    <col min="3336" max="3584" width="9.140625" style="4"/>
    <col min="3585" max="3585" width="8.42578125" style="4" customWidth="1"/>
    <col min="3586" max="3586" width="54.710937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7109375" style="4" bestFit="1" customWidth="1"/>
    <col min="3591" max="3591" width="14.5703125" style="4" bestFit="1" customWidth="1"/>
    <col min="3592" max="3840" width="9.140625" style="4"/>
    <col min="3841" max="3841" width="8.42578125" style="4" customWidth="1"/>
    <col min="3842" max="3842" width="54.710937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7109375" style="4" bestFit="1" customWidth="1"/>
    <col min="3847" max="3847" width="14.5703125" style="4" bestFit="1" customWidth="1"/>
    <col min="3848" max="4096" width="9.140625" style="4"/>
    <col min="4097" max="4097" width="8.42578125" style="4" customWidth="1"/>
    <col min="4098" max="4098" width="54.710937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7109375" style="4" bestFit="1" customWidth="1"/>
    <col min="4103" max="4103" width="14.5703125" style="4" bestFit="1" customWidth="1"/>
    <col min="4104" max="4352" width="9.140625" style="4"/>
    <col min="4353" max="4353" width="8.42578125" style="4" customWidth="1"/>
    <col min="4354" max="4354" width="54.710937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7109375" style="4" bestFit="1" customWidth="1"/>
    <col min="4359" max="4359" width="14.5703125" style="4" bestFit="1" customWidth="1"/>
    <col min="4360" max="4608" width="9.140625" style="4"/>
    <col min="4609" max="4609" width="8.42578125" style="4" customWidth="1"/>
    <col min="4610" max="4610" width="54.710937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7109375" style="4" bestFit="1" customWidth="1"/>
    <col min="4615" max="4615" width="14.5703125" style="4" bestFit="1" customWidth="1"/>
    <col min="4616" max="4864" width="9.140625" style="4"/>
    <col min="4865" max="4865" width="8.42578125" style="4" customWidth="1"/>
    <col min="4866" max="4866" width="54.710937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7109375" style="4" bestFit="1" customWidth="1"/>
    <col min="4871" max="4871" width="14.5703125" style="4" bestFit="1" customWidth="1"/>
    <col min="4872" max="5120" width="9.140625" style="4"/>
    <col min="5121" max="5121" width="8.42578125" style="4" customWidth="1"/>
    <col min="5122" max="5122" width="54.710937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7109375" style="4" bestFit="1" customWidth="1"/>
    <col min="5127" max="5127" width="14.5703125" style="4" bestFit="1" customWidth="1"/>
    <col min="5128" max="5376" width="9.140625" style="4"/>
    <col min="5377" max="5377" width="8.42578125" style="4" customWidth="1"/>
    <col min="5378" max="5378" width="54.710937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7109375" style="4" bestFit="1" customWidth="1"/>
    <col min="5383" max="5383" width="14.5703125" style="4" bestFit="1" customWidth="1"/>
    <col min="5384" max="5632" width="9.140625" style="4"/>
    <col min="5633" max="5633" width="8.42578125" style="4" customWidth="1"/>
    <col min="5634" max="5634" width="54.710937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7109375" style="4" bestFit="1" customWidth="1"/>
    <col min="5639" max="5639" width="14.5703125" style="4" bestFit="1" customWidth="1"/>
    <col min="5640" max="5888" width="9.140625" style="4"/>
    <col min="5889" max="5889" width="8.42578125" style="4" customWidth="1"/>
    <col min="5890" max="5890" width="54.710937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7109375" style="4" bestFit="1" customWidth="1"/>
    <col min="5895" max="5895" width="14.5703125" style="4" bestFit="1" customWidth="1"/>
    <col min="5896" max="6144" width="9.140625" style="4"/>
    <col min="6145" max="6145" width="8.42578125" style="4" customWidth="1"/>
    <col min="6146" max="6146" width="54.710937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7109375" style="4" bestFit="1" customWidth="1"/>
    <col min="6151" max="6151" width="14.5703125" style="4" bestFit="1" customWidth="1"/>
    <col min="6152" max="6400" width="9.140625" style="4"/>
    <col min="6401" max="6401" width="8.42578125" style="4" customWidth="1"/>
    <col min="6402" max="6402" width="54.710937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7109375" style="4" bestFit="1" customWidth="1"/>
    <col min="6407" max="6407" width="14.5703125" style="4" bestFit="1" customWidth="1"/>
    <col min="6408" max="6656" width="9.140625" style="4"/>
    <col min="6657" max="6657" width="8.42578125" style="4" customWidth="1"/>
    <col min="6658" max="6658" width="54.710937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7109375" style="4" bestFit="1" customWidth="1"/>
    <col min="6663" max="6663" width="14.5703125" style="4" bestFit="1" customWidth="1"/>
    <col min="6664" max="6912" width="9.140625" style="4"/>
    <col min="6913" max="6913" width="8.42578125" style="4" customWidth="1"/>
    <col min="6914" max="6914" width="54.710937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7109375" style="4" bestFit="1" customWidth="1"/>
    <col min="6919" max="6919" width="14.5703125" style="4" bestFit="1" customWidth="1"/>
    <col min="6920" max="7168" width="9.140625" style="4"/>
    <col min="7169" max="7169" width="8.42578125" style="4" customWidth="1"/>
    <col min="7170" max="7170" width="54.710937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7109375" style="4" bestFit="1" customWidth="1"/>
    <col min="7175" max="7175" width="14.5703125" style="4" bestFit="1" customWidth="1"/>
    <col min="7176" max="7424" width="9.140625" style="4"/>
    <col min="7425" max="7425" width="8.42578125" style="4" customWidth="1"/>
    <col min="7426" max="7426" width="54.710937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7109375" style="4" bestFit="1" customWidth="1"/>
    <col min="7431" max="7431" width="14.5703125" style="4" bestFit="1" customWidth="1"/>
    <col min="7432" max="7680" width="9.140625" style="4"/>
    <col min="7681" max="7681" width="8.42578125" style="4" customWidth="1"/>
    <col min="7682" max="7682" width="54.710937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7109375" style="4" bestFit="1" customWidth="1"/>
    <col min="7687" max="7687" width="14.5703125" style="4" bestFit="1" customWidth="1"/>
    <col min="7688" max="7936" width="9.140625" style="4"/>
    <col min="7937" max="7937" width="8.42578125" style="4" customWidth="1"/>
    <col min="7938" max="7938" width="54.710937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7109375" style="4" bestFit="1" customWidth="1"/>
    <col min="7943" max="7943" width="14.5703125" style="4" bestFit="1" customWidth="1"/>
    <col min="7944" max="8192" width="9.140625" style="4"/>
    <col min="8193" max="8193" width="8.42578125" style="4" customWidth="1"/>
    <col min="8194" max="8194" width="54.710937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7109375" style="4" bestFit="1" customWidth="1"/>
    <col min="8199" max="8199" width="14.5703125" style="4" bestFit="1" customWidth="1"/>
    <col min="8200" max="8448" width="9.140625" style="4"/>
    <col min="8449" max="8449" width="8.42578125" style="4" customWidth="1"/>
    <col min="8450" max="8450" width="54.710937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7109375" style="4" bestFit="1" customWidth="1"/>
    <col min="8455" max="8455" width="14.5703125" style="4" bestFit="1" customWidth="1"/>
    <col min="8456" max="8704" width="9.140625" style="4"/>
    <col min="8705" max="8705" width="8.42578125" style="4" customWidth="1"/>
    <col min="8706" max="8706" width="54.710937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7109375" style="4" bestFit="1" customWidth="1"/>
    <col min="8711" max="8711" width="14.5703125" style="4" bestFit="1" customWidth="1"/>
    <col min="8712" max="8960" width="9.140625" style="4"/>
    <col min="8961" max="8961" width="8.42578125" style="4" customWidth="1"/>
    <col min="8962" max="8962" width="54.710937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7109375" style="4" bestFit="1" customWidth="1"/>
    <col min="8967" max="8967" width="14.5703125" style="4" bestFit="1" customWidth="1"/>
    <col min="8968" max="9216" width="9.140625" style="4"/>
    <col min="9217" max="9217" width="8.42578125" style="4" customWidth="1"/>
    <col min="9218" max="9218" width="54.710937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7109375" style="4" bestFit="1" customWidth="1"/>
    <col min="9223" max="9223" width="14.5703125" style="4" bestFit="1" customWidth="1"/>
    <col min="9224" max="9472" width="9.140625" style="4"/>
    <col min="9473" max="9473" width="8.42578125" style="4" customWidth="1"/>
    <col min="9474" max="9474" width="54.710937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7109375" style="4" bestFit="1" customWidth="1"/>
    <col min="9479" max="9479" width="14.5703125" style="4" bestFit="1" customWidth="1"/>
    <col min="9480" max="9728" width="9.140625" style="4"/>
    <col min="9729" max="9729" width="8.42578125" style="4" customWidth="1"/>
    <col min="9730" max="9730" width="54.710937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7109375" style="4" bestFit="1" customWidth="1"/>
    <col min="9735" max="9735" width="14.5703125" style="4" bestFit="1" customWidth="1"/>
    <col min="9736" max="9984" width="9.140625" style="4"/>
    <col min="9985" max="9985" width="8.42578125" style="4" customWidth="1"/>
    <col min="9986" max="9986" width="54.710937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7109375" style="4" bestFit="1" customWidth="1"/>
    <col min="9991" max="9991" width="14.5703125" style="4" bestFit="1" customWidth="1"/>
    <col min="9992" max="10240" width="9.140625" style="4"/>
    <col min="10241" max="10241" width="8.42578125" style="4" customWidth="1"/>
    <col min="10242" max="10242" width="54.710937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7109375" style="4" bestFit="1" customWidth="1"/>
    <col min="10247" max="10247" width="14.5703125" style="4" bestFit="1" customWidth="1"/>
    <col min="10248" max="10496" width="9.140625" style="4"/>
    <col min="10497" max="10497" width="8.42578125" style="4" customWidth="1"/>
    <col min="10498" max="10498" width="54.710937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7109375" style="4" bestFit="1" customWidth="1"/>
    <col min="10503" max="10503" width="14.5703125" style="4" bestFit="1" customWidth="1"/>
    <col min="10504" max="10752" width="9.140625" style="4"/>
    <col min="10753" max="10753" width="8.42578125" style="4" customWidth="1"/>
    <col min="10754" max="10754" width="54.710937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7109375" style="4" bestFit="1" customWidth="1"/>
    <col min="10759" max="10759" width="14.5703125" style="4" bestFit="1" customWidth="1"/>
    <col min="10760" max="11008" width="9.140625" style="4"/>
    <col min="11009" max="11009" width="8.42578125" style="4" customWidth="1"/>
    <col min="11010" max="11010" width="54.710937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7109375" style="4" bestFit="1" customWidth="1"/>
    <col min="11015" max="11015" width="14.5703125" style="4" bestFit="1" customWidth="1"/>
    <col min="11016" max="11264" width="9.140625" style="4"/>
    <col min="11265" max="11265" width="8.42578125" style="4" customWidth="1"/>
    <col min="11266" max="11266" width="54.710937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7109375" style="4" bestFit="1" customWidth="1"/>
    <col min="11271" max="11271" width="14.5703125" style="4" bestFit="1" customWidth="1"/>
    <col min="11272" max="11520" width="9.140625" style="4"/>
    <col min="11521" max="11521" width="8.42578125" style="4" customWidth="1"/>
    <col min="11522" max="11522" width="54.710937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7109375" style="4" bestFit="1" customWidth="1"/>
    <col min="11527" max="11527" width="14.5703125" style="4" bestFit="1" customWidth="1"/>
    <col min="11528" max="11776" width="9.140625" style="4"/>
    <col min="11777" max="11777" width="8.42578125" style="4" customWidth="1"/>
    <col min="11778" max="11778" width="54.710937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7109375" style="4" bestFit="1" customWidth="1"/>
    <col min="11783" max="11783" width="14.5703125" style="4" bestFit="1" customWidth="1"/>
    <col min="11784" max="12032" width="9.140625" style="4"/>
    <col min="12033" max="12033" width="8.42578125" style="4" customWidth="1"/>
    <col min="12034" max="12034" width="54.710937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7109375" style="4" bestFit="1" customWidth="1"/>
    <col min="12039" max="12039" width="14.5703125" style="4" bestFit="1" customWidth="1"/>
    <col min="12040" max="12288" width="9.140625" style="4"/>
    <col min="12289" max="12289" width="8.42578125" style="4" customWidth="1"/>
    <col min="12290" max="12290" width="54.710937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7109375" style="4" bestFit="1" customWidth="1"/>
    <col min="12295" max="12295" width="14.5703125" style="4" bestFit="1" customWidth="1"/>
    <col min="12296" max="12544" width="9.140625" style="4"/>
    <col min="12545" max="12545" width="8.42578125" style="4" customWidth="1"/>
    <col min="12546" max="12546" width="54.710937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7109375" style="4" bestFit="1" customWidth="1"/>
    <col min="12551" max="12551" width="14.5703125" style="4" bestFit="1" customWidth="1"/>
    <col min="12552" max="12800" width="9.140625" style="4"/>
    <col min="12801" max="12801" width="8.42578125" style="4" customWidth="1"/>
    <col min="12802" max="12802" width="54.710937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7109375" style="4" bestFit="1" customWidth="1"/>
    <col min="12807" max="12807" width="14.5703125" style="4" bestFit="1" customWidth="1"/>
    <col min="12808" max="13056" width="9.140625" style="4"/>
    <col min="13057" max="13057" width="8.42578125" style="4" customWidth="1"/>
    <col min="13058" max="13058" width="54.710937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7109375" style="4" bestFit="1" customWidth="1"/>
    <col min="13063" max="13063" width="14.5703125" style="4" bestFit="1" customWidth="1"/>
    <col min="13064" max="13312" width="9.140625" style="4"/>
    <col min="13313" max="13313" width="8.42578125" style="4" customWidth="1"/>
    <col min="13314" max="13314" width="54.710937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7109375" style="4" bestFit="1" customWidth="1"/>
    <col min="13319" max="13319" width="14.5703125" style="4" bestFit="1" customWidth="1"/>
    <col min="13320" max="13568" width="9.140625" style="4"/>
    <col min="13569" max="13569" width="8.42578125" style="4" customWidth="1"/>
    <col min="13570" max="13570" width="54.710937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7109375" style="4" bestFit="1" customWidth="1"/>
    <col min="13575" max="13575" width="14.5703125" style="4" bestFit="1" customWidth="1"/>
    <col min="13576" max="13824" width="9.140625" style="4"/>
    <col min="13825" max="13825" width="8.42578125" style="4" customWidth="1"/>
    <col min="13826" max="13826" width="54.710937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7109375" style="4" bestFit="1" customWidth="1"/>
    <col min="13831" max="13831" width="14.5703125" style="4" bestFit="1" customWidth="1"/>
    <col min="13832" max="14080" width="9.140625" style="4"/>
    <col min="14081" max="14081" width="8.42578125" style="4" customWidth="1"/>
    <col min="14082" max="14082" width="54.710937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7109375" style="4" bestFit="1" customWidth="1"/>
    <col min="14087" max="14087" width="14.5703125" style="4" bestFit="1" customWidth="1"/>
    <col min="14088" max="14336" width="9.140625" style="4"/>
    <col min="14337" max="14337" width="8.42578125" style="4" customWidth="1"/>
    <col min="14338" max="14338" width="54.710937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7109375" style="4" bestFit="1" customWidth="1"/>
    <col min="14343" max="14343" width="14.5703125" style="4" bestFit="1" customWidth="1"/>
    <col min="14344" max="14592" width="9.140625" style="4"/>
    <col min="14593" max="14593" width="8.42578125" style="4" customWidth="1"/>
    <col min="14594" max="14594" width="54.710937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7109375" style="4" bestFit="1" customWidth="1"/>
    <col min="14599" max="14599" width="14.5703125" style="4" bestFit="1" customWidth="1"/>
    <col min="14600" max="14848" width="9.140625" style="4"/>
    <col min="14849" max="14849" width="8.42578125" style="4" customWidth="1"/>
    <col min="14850" max="14850" width="54.710937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7109375" style="4" bestFit="1" customWidth="1"/>
    <col min="14855" max="14855" width="14.5703125" style="4" bestFit="1" customWidth="1"/>
    <col min="14856" max="15104" width="9.140625" style="4"/>
    <col min="15105" max="15105" width="8.42578125" style="4" customWidth="1"/>
    <col min="15106" max="15106" width="54.710937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7109375" style="4" bestFit="1" customWidth="1"/>
    <col min="15111" max="15111" width="14.5703125" style="4" bestFit="1" customWidth="1"/>
    <col min="15112" max="15360" width="9.140625" style="4"/>
    <col min="15361" max="15361" width="8.42578125" style="4" customWidth="1"/>
    <col min="15362" max="15362" width="54.710937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7109375" style="4" bestFit="1" customWidth="1"/>
    <col min="15367" max="15367" width="14.5703125" style="4" bestFit="1" customWidth="1"/>
    <col min="15368" max="15616" width="9.140625" style="4"/>
    <col min="15617" max="15617" width="8.42578125" style="4" customWidth="1"/>
    <col min="15618" max="15618" width="54.710937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7109375" style="4" bestFit="1" customWidth="1"/>
    <col min="15623" max="15623" width="14.5703125" style="4" bestFit="1" customWidth="1"/>
    <col min="15624" max="15872" width="9.140625" style="4"/>
    <col min="15873" max="15873" width="8.42578125" style="4" customWidth="1"/>
    <col min="15874" max="15874" width="54.710937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7109375" style="4" bestFit="1" customWidth="1"/>
    <col min="15879" max="15879" width="14.5703125" style="4" bestFit="1" customWidth="1"/>
    <col min="15880" max="16128" width="9.140625" style="4"/>
    <col min="16129" max="16129" width="8.42578125" style="4" customWidth="1"/>
    <col min="16130" max="16130" width="54.710937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7109375" style="4" bestFit="1" customWidth="1"/>
    <col min="16135" max="16135" width="14.5703125" style="4" bestFit="1" customWidth="1"/>
    <col min="16136" max="16384" width="9.140625" style="4"/>
  </cols>
  <sheetData>
    <row r="1" spans="1:10" ht="17.100000000000001" customHeight="1" x14ac:dyDescent="0.25">
      <c r="A1" s="1"/>
      <c r="B1" s="53"/>
      <c r="C1" s="91"/>
      <c r="D1" s="115"/>
      <c r="E1" s="2"/>
      <c r="F1" s="2"/>
    </row>
    <row r="2" spans="1:10" ht="17.100000000000001" customHeight="1" x14ac:dyDescent="0.25">
      <c r="A2" s="1"/>
      <c r="B2" s="53"/>
      <c r="C2" s="91"/>
      <c r="D2" s="115"/>
      <c r="E2" s="2"/>
      <c r="F2" s="2"/>
    </row>
    <row r="3" spans="1:10" ht="17.100000000000001" customHeight="1" x14ac:dyDescent="0.25">
      <c r="A3" s="1"/>
      <c r="B3" s="53"/>
      <c r="C3" s="91"/>
      <c r="D3" s="115"/>
      <c r="E3" s="2"/>
      <c r="F3" s="2"/>
    </row>
    <row r="4" spans="1:10" ht="17.100000000000001" customHeight="1" x14ac:dyDescent="0.25">
      <c r="A4" s="1"/>
      <c r="B4" s="53"/>
      <c r="C4" s="91"/>
      <c r="D4" s="115"/>
      <c r="E4" s="2"/>
      <c r="F4" s="2"/>
    </row>
    <row r="5" spans="1:10" ht="17.100000000000001" customHeight="1" x14ac:dyDescent="0.25">
      <c r="A5" s="5"/>
      <c r="B5" s="53"/>
      <c r="C5" s="91"/>
      <c r="D5" s="115"/>
      <c r="E5" s="2"/>
      <c r="F5" s="2"/>
    </row>
    <row r="6" spans="1:10" ht="17.100000000000001" customHeight="1" x14ac:dyDescent="0.25">
      <c r="A6" s="1"/>
      <c r="B6" s="53"/>
      <c r="C6" s="91"/>
      <c r="D6" s="115"/>
      <c r="E6" s="2"/>
      <c r="F6" s="2"/>
    </row>
    <row r="7" spans="1:10" ht="17.100000000000001" customHeight="1" x14ac:dyDescent="0.25">
      <c r="B7" s="53"/>
      <c r="C7" s="91"/>
      <c r="D7" s="115"/>
      <c r="E7" s="2"/>
      <c r="F7" s="2"/>
    </row>
    <row r="8" spans="1:10" ht="17.100000000000001" customHeight="1" x14ac:dyDescent="0.25">
      <c r="A8" s="5" t="s">
        <v>86</v>
      </c>
      <c r="B8" s="53"/>
      <c r="C8" s="91"/>
      <c r="D8" s="115"/>
      <c r="E8" s="2"/>
      <c r="F8" s="2"/>
    </row>
    <row r="9" spans="1:10" s="9" customFormat="1" ht="17.100000000000001" customHeight="1" x14ac:dyDescent="0.25">
      <c r="A9" s="6"/>
      <c r="C9" s="92"/>
      <c r="D9" s="116"/>
      <c r="E9" s="2"/>
      <c r="F9" s="7"/>
      <c r="G9" s="8"/>
      <c r="H9" s="99"/>
      <c r="I9" s="12"/>
      <c r="J9" s="12"/>
    </row>
    <row r="10" spans="1:10" s="9" customFormat="1" ht="17.100000000000001" customHeight="1" x14ac:dyDescent="0.25">
      <c r="C10" s="92"/>
      <c r="D10" s="116"/>
      <c r="E10" s="2"/>
      <c r="F10" s="7"/>
      <c r="G10" s="8"/>
      <c r="H10" s="99"/>
      <c r="I10" s="12"/>
      <c r="J10" s="12"/>
    </row>
    <row r="11" spans="1:10" s="9" customFormat="1" ht="17.100000000000001" customHeight="1" x14ac:dyDescent="0.25">
      <c r="A11" s="127" t="s">
        <v>20</v>
      </c>
      <c r="C11" s="12"/>
      <c r="D11" s="110"/>
      <c r="E11" s="11"/>
      <c r="F11" s="44"/>
      <c r="G11" s="8"/>
      <c r="H11" s="99"/>
      <c r="I11" s="12"/>
      <c r="J11" s="12"/>
    </row>
    <row r="12" spans="1:10" s="9" customFormat="1" ht="17.100000000000001" customHeight="1" x14ac:dyDescent="0.25">
      <c r="A12" s="127" t="s">
        <v>76</v>
      </c>
      <c r="B12" s="56"/>
      <c r="C12" s="12"/>
      <c r="D12" s="110"/>
      <c r="E12" s="165" t="s">
        <v>80</v>
      </c>
      <c r="F12" s="165"/>
      <c r="G12" s="8"/>
      <c r="H12" s="99"/>
      <c r="I12" s="12"/>
      <c r="J12" s="12"/>
    </row>
    <row r="13" spans="1:10" s="9" customFormat="1" ht="17.100000000000001" customHeight="1" x14ac:dyDescent="0.25">
      <c r="A13" s="12"/>
      <c r="B13" s="56"/>
      <c r="C13" s="12"/>
      <c r="D13" s="110"/>
      <c r="E13" s="14"/>
      <c r="F13" s="45"/>
      <c r="G13" s="8"/>
      <c r="H13" s="99"/>
      <c r="I13" s="12"/>
      <c r="J13" s="12"/>
    </row>
    <row r="14" spans="1:10" s="19" customFormat="1" ht="20.100000000000001" customHeight="1" x14ac:dyDescent="0.25">
      <c r="A14" s="128" t="s">
        <v>0</v>
      </c>
      <c r="B14" s="129" t="s">
        <v>9</v>
      </c>
      <c r="C14" s="128" t="s">
        <v>1</v>
      </c>
      <c r="D14" s="130" t="s">
        <v>2</v>
      </c>
      <c r="E14" s="131" t="s">
        <v>3</v>
      </c>
      <c r="F14" s="132" t="s">
        <v>4</v>
      </c>
      <c r="G14" s="17"/>
      <c r="H14" s="99"/>
      <c r="I14" s="12"/>
      <c r="J14" s="102"/>
    </row>
    <row r="15" spans="1:10" s="19" customFormat="1" ht="20.100000000000001" customHeight="1" x14ac:dyDescent="0.25">
      <c r="A15" s="15" t="s">
        <v>33</v>
      </c>
      <c r="B15" s="162" t="s">
        <v>22</v>
      </c>
      <c r="C15" s="163"/>
      <c r="D15" s="163"/>
      <c r="E15" s="163"/>
      <c r="F15" s="164"/>
      <c r="G15" s="17"/>
      <c r="H15" s="99"/>
      <c r="I15" s="12"/>
      <c r="J15" s="102"/>
    </row>
    <row r="16" spans="1:10" s="19" customFormat="1" ht="47.25" x14ac:dyDescent="0.25">
      <c r="A16" s="20" t="s">
        <v>34</v>
      </c>
      <c r="B16" s="58" t="s">
        <v>32</v>
      </c>
      <c r="C16" s="50" t="s">
        <v>5</v>
      </c>
      <c r="D16" s="117">
        <v>3</v>
      </c>
      <c r="E16" s="108">
        <v>117000</v>
      </c>
      <c r="F16" s="109">
        <f t="shared" ref="F16:F21" si="0">+E16*D16</f>
        <v>351000</v>
      </c>
      <c r="G16" s="17"/>
      <c r="H16" s="99"/>
      <c r="I16" s="12">
        <v>1.3</v>
      </c>
      <c r="J16" s="106">
        <f>H16*I16</f>
        <v>0</v>
      </c>
    </row>
    <row r="17" spans="1:10" s="19" customFormat="1" ht="17.100000000000001" customHeight="1" x14ac:dyDescent="0.25">
      <c r="A17" s="20" t="s">
        <v>35</v>
      </c>
      <c r="B17" s="59" t="s">
        <v>23</v>
      </c>
      <c r="C17" s="20" t="s">
        <v>21</v>
      </c>
      <c r="D17" s="111">
        <v>12</v>
      </c>
      <c r="E17" s="108">
        <v>7800</v>
      </c>
      <c r="F17" s="109">
        <f t="shared" si="0"/>
        <v>93600</v>
      </c>
      <c r="G17" s="17"/>
      <c r="H17" s="99">
        <v>6000</v>
      </c>
      <c r="I17" s="12">
        <v>1.3</v>
      </c>
      <c r="J17" s="106">
        <f t="shared" ref="J17:J51" si="1">H17*I17</f>
        <v>7800</v>
      </c>
    </row>
    <row r="18" spans="1:10" s="19" customFormat="1" ht="17.100000000000001" customHeight="1" x14ac:dyDescent="0.25">
      <c r="A18" s="20" t="s">
        <v>36</v>
      </c>
      <c r="B18" s="59" t="s">
        <v>24</v>
      </c>
      <c r="C18" s="20" t="s">
        <v>5</v>
      </c>
      <c r="D18" s="111">
        <v>6</v>
      </c>
      <c r="E18" s="22">
        <v>8859.5</v>
      </c>
      <c r="F18" s="109">
        <f t="shared" si="0"/>
        <v>53157</v>
      </c>
      <c r="G18" s="17"/>
      <c r="H18" s="99">
        <v>6815</v>
      </c>
      <c r="I18" s="12">
        <v>1.3</v>
      </c>
      <c r="J18" s="106">
        <f t="shared" si="1"/>
        <v>8859.5</v>
      </c>
    </row>
    <row r="19" spans="1:10" s="19" customFormat="1" ht="17.100000000000001" customHeight="1" x14ac:dyDescent="0.25">
      <c r="A19" s="20" t="s">
        <v>37</v>
      </c>
      <c r="B19" s="59" t="s">
        <v>25</v>
      </c>
      <c r="C19" s="20" t="s">
        <v>21</v>
      </c>
      <c r="D19" s="111">
        <v>180</v>
      </c>
      <c r="E19" s="22">
        <v>5704.4000000000005</v>
      </c>
      <c r="F19" s="109">
        <f t="shared" si="0"/>
        <v>1026792.0000000001</v>
      </c>
      <c r="G19" s="17"/>
      <c r="H19" s="99">
        <v>4388</v>
      </c>
      <c r="I19" s="12">
        <v>1.3</v>
      </c>
      <c r="J19" s="106">
        <f t="shared" si="1"/>
        <v>5704.4000000000005</v>
      </c>
    </row>
    <row r="20" spans="1:10" s="19" customFormat="1" ht="17.100000000000001" customHeight="1" x14ac:dyDescent="0.25">
      <c r="A20" s="20" t="s">
        <v>38</v>
      </c>
      <c r="B20" s="59" t="s">
        <v>26</v>
      </c>
      <c r="C20" s="20" t="s">
        <v>21</v>
      </c>
      <c r="D20" s="111">
        <v>160</v>
      </c>
      <c r="E20" s="22">
        <v>549.9</v>
      </c>
      <c r="F20" s="109">
        <f t="shared" si="0"/>
        <v>87984</v>
      </c>
      <c r="G20" s="17"/>
      <c r="H20" s="99">
        <v>423</v>
      </c>
      <c r="I20" s="12">
        <v>1.3</v>
      </c>
      <c r="J20" s="106">
        <f t="shared" si="1"/>
        <v>549.9</v>
      </c>
    </row>
    <row r="21" spans="1:10" s="19" customFormat="1" ht="17.100000000000001" customHeight="1" x14ac:dyDescent="0.25">
      <c r="A21" s="20" t="s">
        <v>39</v>
      </c>
      <c r="B21" s="59" t="s">
        <v>27</v>
      </c>
      <c r="C21" s="20" t="s">
        <v>5</v>
      </c>
      <c r="D21" s="111">
        <v>1</v>
      </c>
      <c r="E21" s="96">
        <v>82924.400000000009</v>
      </c>
      <c r="F21" s="125">
        <f t="shared" si="0"/>
        <v>82924.400000000009</v>
      </c>
      <c r="G21" s="17"/>
      <c r="H21" s="99">
        <v>63788</v>
      </c>
      <c r="I21" s="12">
        <v>1.3</v>
      </c>
      <c r="J21" s="106">
        <f t="shared" si="1"/>
        <v>82924.400000000009</v>
      </c>
    </row>
    <row r="22" spans="1:10" s="19" customFormat="1" ht="17.100000000000001" customHeight="1" x14ac:dyDescent="0.25">
      <c r="A22" s="15"/>
      <c r="B22" s="59"/>
      <c r="C22" s="20"/>
      <c r="D22" s="111"/>
      <c r="E22" s="22"/>
      <c r="F22" s="47"/>
      <c r="G22" s="17"/>
      <c r="H22" s="99"/>
      <c r="I22" s="12">
        <v>1.3</v>
      </c>
      <c r="J22" s="106">
        <f t="shared" si="1"/>
        <v>0</v>
      </c>
    </row>
    <row r="23" spans="1:10" s="19" customFormat="1" ht="17.100000000000001" customHeight="1" x14ac:dyDescent="0.25">
      <c r="A23" s="15" t="s">
        <v>40</v>
      </c>
      <c r="B23" s="162" t="s">
        <v>28</v>
      </c>
      <c r="C23" s="163"/>
      <c r="D23" s="163"/>
      <c r="E23" s="163"/>
      <c r="F23" s="164"/>
      <c r="G23" s="17"/>
      <c r="H23" s="99"/>
      <c r="I23" s="12">
        <v>1.3</v>
      </c>
      <c r="J23" s="106">
        <f t="shared" si="1"/>
        <v>0</v>
      </c>
    </row>
    <row r="24" spans="1:10" s="19" customFormat="1" ht="17.100000000000001" customHeight="1" x14ac:dyDescent="0.25">
      <c r="A24" s="20" t="s">
        <v>41</v>
      </c>
      <c r="B24" s="59" t="s">
        <v>24</v>
      </c>
      <c r="C24" s="20" t="s">
        <v>5</v>
      </c>
      <c r="D24" s="111">
        <v>5</v>
      </c>
      <c r="E24" s="22">
        <v>8859.5</v>
      </c>
      <c r="F24" s="109">
        <f>+E24*D24</f>
        <v>44297.5</v>
      </c>
      <c r="G24" s="17"/>
      <c r="H24" s="99">
        <v>6815</v>
      </c>
      <c r="I24" s="12">
        <v>1.3</v>
      </c>
      <c r="J24" s="106">
        <f t="shared" si="1"/>
        <v>8859.5</v>
      </c>
    </row>
    <row r="25" spans="1:10" s="19" customFormat="1" ht="17.100000000000001" customHeight="1" x14ac:dyDescent="0.25">
      <c r="A25" s="20" t="s">
        <v>42</v>
      </c>
      <c r="B25" s="59" t="s">
        <v>25</v>
      </c>
      <c r="C25" s="20" t="s">
        <v>21</v>
      </c>
      <c r="D25" s="111">
        <v>95</v>
      </c>
      <c r="E25" s="22">
        <v>5704.4000000000005</v>
      </c>
      <c r="F25" s="109">
        <f t="shared" ref="F25:F26" si="2">+E25*D25</f>
        <v>541918</v>
      </c>
      <c r="G25" s="17"/>
      <c r="H25" s="99">
        <v>4388</v>
      </c>
      <c r="I25" s="12">
        <v>1.3</v>
      </c>
      <c r="J25" s="106">
        <f t="shared" si="1"/>
        <v>5704.4000000000005</v>
      </c>
    </row>
    <row r="26" spans="1:10" s="19" customFormat="1" ht="17.100000000000001" customHeight="1" x14ac:dyDescent="0.25">
      <c r="A26" s="20" t="s">
        <v>43</v>
      </c>
      <c r="B26" s="59" t="s">
        <v>26</v>
      </c>
      <c r="C26" s="20" t="s">
        <v>21</v>
      </c>
      <c r="D26" s="111">
        <v>80</v>
      </c>
      <c r="E26" s="22">
        <v>549.9</v>
      </c>
      <c r="F26" s="109">
        <f t="shared" si="2"/>
        <v>43992</v>
      </c>
      <c r="G26" s="17"/>
      <c r="H26" s="99">
        <v>423</v>
      </c>
      <c r="I26" s="12">
        <v>1.3</v>
      </c>
      <c r="J26" s="106">
        <f t="shared" si="1"/>
        <v>549.9</v>
      </c>
    </row>
    <row r="27" spans="1:10" s="19" customFormat="1" ht="17.100000000000001" customHeight="1" x14ac:dyDescent="0.25">
      <c r="A27" s="15"/>
      <c r="B27" s="59"/>
      <c r="C27" s="20"/>
      <c r="D27" s="111"/>
      <c r="E27" s="22"/>
      <c r="F27" s="47"/>
      <c r="G27" s="17"/>
      <c r="H27" s="99"/>
      <c r="I27" s="12">
        <v>1.3</v>
      </c>
      <c r="J27" s="106">
        <f t="shared" si="1"/>
        <v>0</v>
      </c>
    </row>
    <row r="28" spans="1:10" s="19" customFormat="1" ht="17.100000000000001" customHeight="1" x14ac:dyDescent="0.25">
      <c r="A28" s="15" t="s">
        <v>44</v>
      </c>
      <c r="B28" s="162" t="s">
        <v>29</v>
      </c>
      <c r="C28" s="163"/>
      <c r="D28" s="163"/>
      <c r="E28" s="163"/>
      <c r="F28" s="164"/>
      <c r="G28" s="17"/>
      <c r="H28" s="99"/>
      <c r="I28" s="12">
        <v>1.3</v>
      </c>
      <c r="J28" s="106">
        <f t="shared" si="1"/>
        <v>0</v>
      </c>
    </row>
    <row r="29" spans="1:10" s="19" customFormat="1" ht="17.100000000000001" customHeight="1" x14ac:dyDescent="0.25">
      <c r="A29" s="20" t="s">
        <v>45</v>
      </c>
      <c r="B29" s="59" t="s">
        <v>27</v>
      </c>
      <c r="C29" s="20" t="s">
        <v>5</v>
      </c>
      <c r="D29" s="111">
        <v>1</v>
      </c>
      <c r="E29" s="22">
        <v>82924.400000000009</v>
      </c>
      <c r="F29" s="109">
        <f>+E29*D29</f>
        <v>82924.400000000009</v>
      </c>
      <c r="G29" s="17"/>
      <c r="H29" s="99">
        <v>63788</v>
      </c>
      <c r="I29" s="12">
        <v>1.3</v>
      </c>
      <c r="J29" s="106">
        <f t="shared" si="1"/>
        <v>82924.400000000009</v>
      </c>
    </row>
    <row r="30" spans="1:10" s="19" customFormat="1" ht="17.100000000000001" customHeight="1" x14ac:dyDescent="0.25">
      <c r="A30" s="15"/>
      <c r="B30" s="59"/>
      <c r="C30" s="20"/>
      <c r="D30" s="111"/>
      <c r="E30" s="22"/>
      <c r="F30" s="47"/>
      <c r="G30" s="17"/>
      <c r="H30" s="99"/>
      <c r="I30" s="12">
        <v>1.3</v>
      </c>
      <c r="J30" s="106">
        <f t="shared" si="1"/>
        <v>0</v>
      </c>
    </row>
    <row r="31" spans="1:10" s="19" customFormat="1" ht="17.100000000000001" customHeight="1" x14ac:dyDescent="0.25">
      <c r="A31" s="15" t="s">
        <v>46</v>
      </c>
      <c r="B31" s="166" t="s">
        <v>30</v>
      </c>
      <c r="C31" s="166"/>
      <c r="D31" s="166"/>
      <c r="E31" s="166"/>
      <c r="F31" s="166"/>
      <c r="G31" s="17"/>
      <c r="H31" s="99"/>
      <c r="I31" s="12">
        <v>1.3</v>
      </c>
      <c r="J31" s="106">
        <f t="shared" si="1"/>
        <v>0</v>
      </c>
    </row>
    <row r="32" spans="1:10" s="19" customFormat="1" ht="47.25" x14ac:dyDescent="0.25">
      <c r="A32" s="20" t="s">
        <v>47</v>
      </c>
      <c r="B32" s="58" t="s">
        <v>32</v>
      </c>
      <c r="C32" s="20" t="s">
        <v>5</v>
      </c>
      <c r="D32" s="111">
        <v>3</v>
      </c>
      <c r="E32" s="22">
        <v>117000</v>
      </c>
      <c r="F32" s="109">
        <f t="shared" ref="F32:F38" si="3">+E32*D32</f>
        <v>351000</v>
      </c>
      <c r="G32" s="17"/>
      <c r="H32" s="99">
        <v>90000</v>
      </c>
      <c r="I32" s="12">
        <v>1.3</v>
      </c>
      <c r="J32" s="106">
        <f t="shared" si="1"/>
        <v>117000</v>
      </c>
    </row>
    <row r="33" spans="1:10" s="19" customFormat="1" ht="17.100000000000001" customHeight="1" x14ac:dyDescent="0.25">
      <c r="A33" s="20" t="s">
        <v>48</v>
      </c>
      <c r="B33" s="59" t="s">
        <v>23</v>
      </c>
      <c r="C33" s="20" t="s">
        <v>21</v>
      </c>
      <c r="D33" s="111">
        <v>15</v>
      </c>
      <c r="E33" s="22">
        <v>7800</v>
      </c>
      <c r="F33" s="109">
        <f t="shared" si="3"/>
        <v>117000</v>
      </c>
      <c r="G33" s="17"/>
      <c r="H33" s="99">
        <v>6000</v>
      </c>
      <c r="I33" s="12">
        <v>1.3</v>
      </c>
      <c r="J33" s="106">
        <f t="shared" si="1"/>
        <v>7800</v>
      </c>
    </row>
    <row r="34" spans="1:10" s="19" customFormat="1" ht="17.100000000000001" customHeight="1" x14ac:dyDescent="0.25">
      <c r="A34" s="20" t="s">
        <v>49</v>
      </c>
      <c r="B34" s="59" t="s">
        <v>24</v>
      </c>
      <c r="C34" s="20" t="s">
        <v>5</v>
      </c>
      <c r="D34" s="111">
        <v>3</v>
      </c>
      <c r="E34" s="22">
        <v>8859.5</v>
      </c>
      <c r="F34" s="109">
        <f t="shared" si="3"/>
        <v>26578.5</v>
      </c>
      <c r="G34" s="17"/>
      <c r="H34" s="99">
        <v>6815</v>
      </c>
      <c r="I34" s="12">
        <v>1.3</v>
      </c>
      <c r="J34" s="106">
        <f t="shared" si="1"/>
        <v>8859.5</v>
      </c>
    </row>
    <row r="35" spans="1:10" s="19" customFormat="1" ht="17.100000000000001" customHeight="1" x14ac:dyDescent="0.25">
      <c r="A35" s="20" t="s">
        <v>50</v>
      </c>
      <c r="B35" s="59" t="s">
        <v>25</v>
      </c>
      <c r="C35" s="20" t="s">
        <v>21</v>
      </c>
      <c r="D35" s="111">
        <v>25</v>
      </c>
      <c r="E35" s="22">
        <v>5704.4000000000005</v>
      </c>
      <c r="F35" s="109">
        <f t="shared" si="3"/>
        <v>142610</v>
      </c>
      <c r="G35" s="17"/>
      <c r="H35" s="99">
        <v>4388</v>
      </c>
      <c r="I35" s="12">
        <v>1.3</v>
      </c>
      <c r="J35" s="106">
        <f t="shared" si="1"/>
        <v>5704.4000000000005</v>
      </c>
    </row>
    <row r="36" spans="1:10" s="19" customFormat="1" ht="17.100000000000001" customHeight="1" x14ac:dyDescent="0.25">
      <c r="A36" s="20" t="s">
        <v>51</v>
      </c>
      <c r="B36" s="59" t="s">
        <v>27</v>
      </c>
      <c r="C36" s="20" t="s">
        <v>5</v>
      </c>
      <c r="D36" s="111">
        <v>1</v>
      </c>
      <c r="E36" s="22">
        <v>82924.400000000009</v>
      </c>
      <c r="F36" s="109">
        <f t="shared" si="3"/>
        <v>82924.400000000009</v>
      </c>
      <c r="G36" s="17"/>
      <c r="H36" s="99">
        <v>63788</v>
      </c>
      <c r="I36" s="12">
        <v>1.3</v>
      </c>
      <c r="J36" s="106">
        <f t="shared" si="1"/>
        <v>82924.400000000009</v>
      </c>
    </row>
    <row r="37" spans="1:10" s="19" customFormat="1" ht="17.100000000000001" customHeight="1" x14ac:dyDescent="0.25">
      <c r="A37" s="15"/>
      <c r="B37" s="59"/>
      <c r="C37" s="20"/>
      <c r="D37" s="111"/>
      <c r="E37" s="22"/>
      <c r="F37" s="109"/>
      <c r="G37" s="17"/>
      <c r="H37" s="99"/>
      <c r="I37" s="12">
        <v>1.3</v>
      </c>
      <c r="J37" s="106">
        <f t="shared" si="1"/>
        <v>0</v>
      </c>
    </row>
    <row r="38" spans="1:10" ht="28.5" customHeight="1" x14ac:dyDescent="0.25">
      <c r="A38" s="20" t="s">
        <v>52</v>
      </c>
      <c r="B38" s="21" t="s">
        <v>31</v>
      </c>
      <c r="C38" s="20" t="s">
        <v>21</v>
      </c>
      <c r="D38" s="112">
        <v>2</v>
      </c>
      <c r="E38" s="22">
        <v>5704.4000000000005</v>
      </c>
      <c r="F38" s="109">
        <f t="shared" si="3"/>
        <v>11408.800000000001</v>
      </c>
      <c r="H38" s="98">
        <v>4388</v>
      </c>
      <c r="I38" s="12">
        <v>1.3</v>
      </c>
      <c r="J38" s="106">
        <f t="shared" si="1"/>
        <v>5704.4000000000005</v>
      </c>
    </row>
    <row r="39" spans="1:10" ht="17.100000000000001" customHeight="1" x14ac:dyDescent="0.25">
      <c r="A39" s="20" t="s">
        <v>64</v>
      </c>
      <c r="B39" s="21" t="s">
        <v>53</v>
      </c>
      <c r="C39" s="20" t="s">
        <v>62</v>
      </c>
      <c r="D39" s="112">
        <v>1</v>
      </c>
      <c r="E39" s="22">
        <v>144007.5</v>
      </c>
      <c r="F39" s="109">
        <f>+E39*D39</f>
        <v>144007.5</v>
      </c>
      <c r="H39" s="98">
        <v>110775</v>
      </c>
      <c r="I39" s="12">
        <v>1.3</v>
      </c>
      <c r="J39" s="106">
        <f t="shared" si="1"/>
        <v>144007.5</v>
      </c>
    </row>
    <row r="40" spans="1:10" ht="17.100000000000001" customHeight="1" x14ac:dyDescent="0.25">
      <c r="A40" s="20" t="s">
        <v>65</v>
      </c>
      <c r="B40" s="21" t="s">
        <v>54</v>
      </c>
      <c r="C40" s="20" t="s">
        <v>62</v>
      </c>
      <c r="D40" s="112">
        <v>1</v>
      </c>
      <c r="E40" s="22">
        <v>1214928</v>
      </c>
      <c r="F40" s="109">
        <f>+E40*D40</f>
        <v>1214928</v>
      </c>
      <c r="H40" s="98">
        <v>934560</v>
      </c>
      <c r="I40" s="12">
        <v>1.3</v>
      </c>
      <c r="J40" s="106">
        <f t="shared" si="1"/>
        <v>1214928</v>
      </c>
    </row>
    <row r="41" spans="1:10" ht="17.100000000000001" customHeight="1" x14ac:dyDescent="0.25">
      <c r="A41" s="50" t="s">
        <v>66</v>
      </c>
      <c r="B41" s="58" t="s">
        <v>55</v>
      </c>
      <c r="C41" s="50" t="s">
        <v>5</v>
      </c>
      <c r="D41" s="135">
        <v>1</v>
      </c>
      <c r="E41" s="136">
        <f>+J41</f>
        <v>332800</v>
      </c>
      <c r="F41" s="109">
        <f>+E41*D41</f>
        <v>332800</v>
      </c>
      <c r="H41" s="98">
        <f>384000-128000</f>
        <v>256000</v>
      </c>
      <c r="I41" s="12">
        <v>1.3</v>
      </c>
      <c r="J41" s="106">
        <f t="shared" si="1"/>
        <v>332800</v>
      </c>
    </row>
    <row r="42" spans="1:10" ht="17.100000000000001" customHeight="1" x14ac:dyDescent="0.25">
      <c r="A42" s="151"/>
      <c r="B42" s="152"/>
      <c r="C42" s="151"/>
      <c r="D42" s="153"/>
      <c r="E42" s="154"/>
      <c r="F42" s="155"/>
      <c r="I42" s="12"/>
      <c r="J42" s="106"/>
    </row>
    <row r="43" spans="1:10" ht="17.100000000000001" customHeight="1" x14ac:dyDescent="0.25">
      <c r="A43" s="102"/>
      <c r="B43" s="142"/>
      <c r="C43" s="102"/>
      <c r="D43" s="143"/>
      <c r="E43" s="144"/>
      <c r="F43" s="145"/>
      <c r="I43" s="12"/>
      <c r="J43" s="106"/>
    </row>
    <row r="44" spans="1:10" ht="17.100000000000001" customHeight="1" x14ac:dyDescent="0.25">
      <c r="A44" s="102"/>
      <c r="B44" s="142"/>
      <c r="C44" s="102"/>
      <c r="D44" s="143"/>
      <c r="E44" s="144"/>
      <c r="F44" s="145"/>
      <c r="I44" s="12"/>
      <c r="J44" s="106"/>
    </row>
    <row r="45" spans="1:10" ht="17.100000000000001" customHeight="1" x14ac:dyDescent="0.25">
      <c r="A45" s="156" t="s">
        <v>85</v>
      </c>
      <c r="B45" s="142"/>
      <c r="C45" s="102"/>
      <c r="D45" s="143"/>
      <c r="E45" s="144"/>
      <c r="F45" s="145"/>
      <c r="I45" s="12"/>
      <c r="J45" s="106"/>
    </row>
    <row r="46" spans="1:10" ht="17.100000000000001" customHeight="1" x14ac:dyDescent="0.25">
      <c r="A46" s="146"/>
      <c r="B46" s="147"/>
      <c r="C46" s="146"/>
      <c r="D46" s="148"/>
      <c r="E46" s="149"/>
      <c r="F46" s="150"/>
      <c r="I46" s="12"/>
      <c r="J46" s="106"/>
    </row>
    <row r="47" spans="1:10" ht="31.5" x14ac:dyDescent="0.25">
      <c r="A47" s="137" t="s">
        <v>67</v>
      </c>
      <c r="B47" s="138" t="s">
        <v>56</v>
      </c>
      <c r="C47" s="137" t="s">
        <v>62</v>
      </c>
      <c r="D47" s="139">
        <v>1</v>
      </c>
      <c r="E47" s="140">
        <f>+J47</f>
        <v>780000</v>
      </c>
      <c r="F47" s="141">
        <f>+E47*D47</f>
        <v>780000</v>
      </c>
      <c r="G47" s="126"/>
      <c r="H47" s="98">
        <f>672000-72000</f>
        <v>600000</v>
      </c>
      <c r="I47" s="12">
        <v>1.3</v>
      </c>
      <c r="J47" s="106">
        <f t="shared" si="1"/>
        <v>780000</v>
      </c>
    </row>
    <row r="48" spans="1:10" ht="17.100000000000001" customHeight="1" x14ac:dyDescent="0.25">
      <c r="A48" s="20" t="s">
        <v>68</v>
      </c>
      <c r="B48" s="21" t="s">
        <v>57</v>
      </c>
      <c r="C48" s="20" t="s">
        <v>62</v>
      </c>
      <c r="D48" s="112">
        <v>1</v>
      </c>
      <c r="E48" s="22">
        <f>+J48</f>
        <v>234000</v>
      </c>
      <c r="F48" s="109">
        <f>+E48*D48</f>
        <v>234000</v>
      </c>
      <c r="H48" s="98">
        <f>280000-100000</f>
        <v>180000</v>
      </c>
      <c r="I48" s="12">
        <v>1.3</v>
      </c>
      <c r="J48" s="106">
        <f t="shared" si="1"/>
        <v>234000</v>
      </c>
    </row>
    <row r="49" spans="1:10" ht="17.100000000000001" customHeight="1" x14ac:dyDescent="0.25">
      <c r="A49" s="20"/>
      <c r="B49" s="21"/>
      <c r="C49" s="20"/>
      <c r="D49" s="112"/>
      <c r="E49" s="22"/>
      <c r="F49" s="47"/>
      <c r="I49" s="12">
        <v>1.3</v>
      </c>
      <c r="J49" s="106">
        <f t="shared" si="1"/>
        <v>0</v>
      </c>
    </row>
    <row r="50" spans="1:10" ht="17.100000000000001" customHeight="1" x14ac:dyDescent="0.25">
      <c r="A50" s="20"/>
      <c r="B50" s="21"/>
      <c r="C50" s="20"/>
      <c r="D50" s="112"/>
      <c r="E50" s="22"/>
      <c r="F50" s="47"/>
      <c r="I50" s="12"/>
      <c r="J50" s="106"/>
    </row>
    <row r="51" spans="1:10" ht="17.100000000000001" customHeight="1" x14ac:dyDescent="0.25">
      <c r="A51" s="23"/>
      <c r="B51" s="24" t="s">
        <v>10</v>
      </c>
      <c r="C51" s="25"/>
      <c r="D51" s="113"/>
      <c r="E51" s="26"/>
      <c r="F51" s="26"/>
      <c r="G51" s="8"/>
      <c r="H51" s="101">
        <v>4796805</v>
      </c>
      <c r="I51" s="12">
        <v>1.3</v>
      </c>
      <c r="J51" s="106">
        <f t="shared" si="1"/>
        <v>6235846.5</v>
      </c>
    </row>
    <row r="52" spans="1:10" ht="17.100000000000001" customHeight="1" x14ac:dyDescent="0.25">
      <c r="A52" s="23"/>
      <c r="B52" s="133" t="s">
        <v>83</v>
      </c>
      <c r="C52" s="29"/>
      <c r="D52" s="114"/>
      <c r="E52" s="26"/>
      <c r="F52" s="26"/>
      <c r="G52" s="8"/>
      <c r="H52" s="101"/>
      <c r="I52" s="103"/>
    </row>
    <row r="53" spans="1:10" s="36" customFormat="1" ht="17.100000000000001" customHeight="1" x14ac:dyDescent="0.25">
      <c r="A53" s="30"/>
      <c r="B53" s="133" t="s">
        <v>82</v>
      </c>
      <c r="C53" s="122"/>
      <c r="D53" s="123"/>
      <c r="E53" s="124"/>
      <c r="F53" s="26"/>
      <c r="G53" s="33"/>
      <c r="H53" s="100"/>
      <c r="I53" s="105"/>
      <c r="J53" s="107"/>
    </row>
    <row r="54" spans="1:10" ht="17.100000000000001" customHeight="1" x14ac:dyDescent="0.25">
      <c r="A54" s="23"/>
      <c r="B54" s="62" t="s">
        <v>81</v>
      </c>
      <c r="C54" s="29"/>
      <c r="D54" s="114"/>
      <c r="E54" s="26"/>
      <c r="F54" s="26"/>
      <c r="G54" s="8"/>
      <c r="H54" s="101"/>
      <c r="I54" s="104"/>
    </row>
    <row r="55" spans="1:10" ht="17.100000000000001" customHeight="1" x14ac:dyDescent="0.25">
      <c r="A55" s="23"/>
      <c r="B55" s="62"/>
      <c r="C55" s="29"/>
      <c r="D55" s="114"/>
      <c r="E55" s="26"/>
      <c r="F55" s="26"/>
      <c r="G55" s="8"/>
      <c r="H55" s="101"/>
      <c r="I55" s="104"/>
    </row>
    <row r="56" spans="1:10" s="9" customFormat="1" ht="17.100000000000001" customHeight="1" x14ac:dyDescent="0.25">
      <c r="A56" s="161" t="s">
        <v>79</v>
      </c>
      <c r="B56" s="161"/>
      <c r="C56" s="161"/>
      <c r="D56" s="161"/>
      <c r="E56" s="161"/>
      <c r="F56" s="37">
        <f>+SUM(F16,F17,F18,F19,F20,F21,F24,F25,F26,F29,F32,F33,F34,F35,F36,F38,F39,F40,F41,F47,F48)</f>
        <v>5845846.5</v>
      </c>
      <c r="G56" s="8"/>
      <c r="H56" s="99">
        <v>5700000</v>
      </c>
      <c r="I56" s="45"/>
      <c r="J56" s="12"/>
    </row>
    <row r="57" spans="1:10" s="9" customFormat="1" ht="17.100000000000001" customHeight="1" x14ac:dyDescent="0.25">
      <c r="A57" s="161" t="s">
        <v>16</v>
      </c>
      <c r="B57" s="161"/>
      <c r="C57" s="161"/>
      <c r="D57" s="161"/>
      <c r="E57" s="161"/>
      <c r="F57" s="121">
        <f>+F56*0.18</f>
        <v>1052252.3699999999</v>
      </c>
      <c r="G57" s="8"/>
      <c r="H57" s="99"/>
      <c r="I57" s="45"/>
      <c r="J57" s="12"/>
    </row>
    <row r="58" spans="1:10" s="9" customFormat="1" ht="17.100000000000001" customHeight="1" x14ac:dyDescent="0.25">
      <c r="A58" s="161" t="s">
        <v>17</v>
      </c>
      <c r="B58" s="161"/>
      <c r="C58" s="161"/>
      <c r="D58" s="161"/>
      <c r="E58" s="161"/>
      <c r="F58" s="37">
        <f>SUM(F56:F57)</f>
        <v>6898098.8700000001</v>
      </c>
      <c r="G58" s="8"/>
      <c r="H58" s="99"/>
      <c r="I58" s="12"/>
      <c r="J58" s="12"/>
    </row>
    <row r="59" spans="1:10" s="9" customFormat="1" ht="13.5" customHeight="1" x14ac:dyDescent="0.25">
      <c r="B59" s="56"/>
      <c r="C59" s="94"/>
      <c r="D59" s="119"/>
      <c r="E59" s="8"/>
      <c r="F59" s="39"/>
      <c r="G59" s="8"/>
      <c r="H59" s="99">
        <f>+F56-H56</f>
        <v>145846.5</v>
      </c>
      <c r="I59" s="12"/>
      <c r="J59" s="12"/>
    </row>
    <row r="60" spans="1:10" s="9" customFormat="1" ht="17.100000000000001" customHeight="1" x14ac:dyDescent="0.25">
      <c r="A60" s="134" t="s">
        <v>18</v>
      </c>
      <c r="B60" s="56"/>
      <c r="C60" s="94"/>
      <c r="D60" s="119"/>
      <c r="E60" s="8"/>
      <c r="F60" s="39"/>
      <c r="G60" s="8"/>
      <c r="H60" s="99"/>
      <c r="I60" s="12"/>
      <c r="J60" s="12"/>
    </row>
    <row r="61" spans="1:10" s="9" customFormat="1" ht="17.100000000000001" customHeight="1" x14ac:dyDescent="0.25">
      <c r="A61" s="18" t="s">
        <v>84</v>
      </c>
      <c r="B61" s="56"/>
      <c r="C61" s="94"/>
      <c r="D61" s="119"/>
      <c r="E61" s="8"/>
      <c r="F61" s="39"/>
      <c r="G61" s="8"/>
      <c r="H61" s="99"/>
      <c r="I61" s="12"/>
      <c r="J61" s="12"/>
    </row>
    <row r="62" spans="1:10" s="9" customFormat="1" ht="17.100000000000001" customHeight="1" x14ac:dyDescent="0.25">
      <c r="B62" s="56"/>
      <c r="C62" s="94"/>
      <c r="D62" s="119"/>
      <c r="E62" s="8"/>
      <c r="F62" s="157">
        <f>H59/F56</f>
        <v>2.4948739245890222E-2</v>
      </c>
      <c r="G62" s="8"/>
      <c r="H62" s="99"/>
      <c r="I62" s="12"/>
      <c r="J62" s="12"/>
    </row>
    <row r="63" spans="1:10" s="9" customFormat="1" ht="17.100000000000001" customHeight="1" x14ac:dyDescent="0.25">
      <c r="A63" s="41" t="s">
        <v>19</v>
      </c>
      <c r="B63" s="56"/>
      <c r="C63" s="94"/>
      <c r="D63" s="119"/>
      <c r="E63" s="8"/>
      <c r="F63" s="39"/>
      <c r="G63" s="8"/>
      <c r="H63" s="99"/>
      <c r="I63" s="12"/>
      <c r="J63" s="12"/>
    </row>
    <row r="64" spans="1:10" s="9" customFormat="1" ht="17.100000000000001" customHeight="1" x14ac:dyDescent="0.25">
      <c r="B64" s="56"/>
      <c r="C64" s="94"/>
      <c r="D64" s="119"/>
      <c r="E64" s="8"/>
      <c r="F64" s="39"/>
      <c r="G64" s="8"/>
      <c r="H64" s="99"/>
      <c r="I64" s="12"/>
      <c r="J64" s="12"/>
    </row>
    <row r="65" spans="2:10" s="9" customFormat="1" ht="17.100000000000001" customHeight="1" x14ac:dyDescent="0.25">
      <c r="B65" s="56"/>
      <c r="C65" s="94"/>
      <c r="D65" s="119"/>
      <c r="E65" s="8"/>
      <c r="F65" s="39">
        <f>F56*0.12</f>
        <v>701501.58</v>
      </c>
      <c r="G65" s="8"/>
      <c r="H65" s="99"/>
      <c r="I65" s="12"/>
      <c r="J65" s="12"/>
    </row>
    <row r="66" spans="2:10" ht="17.100000000000001" customHeight="1" x14ac:dyDescent="0.25">
      <c r="F66" s="43"/>
    </row>
    <row r="67" spans="2:10" ht="17.100000000000001" customHeight="1" x14ac:dyDescent="0.25">
      <c r="F67" s="43"/>
    </row>
    <row r="68" spans="2:10" ht="17.100000000000001" customHeight="1" x14ac:dyDescent="0.25">
      <c r="F68" s="43"/>
    </row>
    <row r="69" spans="2:10" x14ac:dyDescent="0.25">
      <c r="F69" s="43"/>
    </row>
  </sheetData>
  <mergeCells count="8">
    <mergeCell ref="A57:E57"/>
    <mergeCell ref="A58:E58"/>
    <mergeCell ref="E12:F12"/>
    <mergeCell ref="B15:F15"/>
    <mergeCell ref="B23:F23"/>
    <mergeCell ref="B28:F28"/>
    <mergeCell ref="B31:F31"/>
    <mergeCell ref="A56:E56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0" orientation="portrait" verticalDpi="0" r:id="rId1"/>
  <rowBreaks count="1" manualBreakCount="1">
    <brk id="4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DQE LOBA Annulé</vt:lpstr>
      <vt:lpstr>Detail Annulé</vt:lpstr>
      <vt:lpstr>Devis ok Annulé</vt:lpstr>
      <vt:lpstr>DQE LOBA ok</vt:lpstr>
      <vt:lpstr>Devis ok</vt:lpstr>
      <vt:lpstr>Remisé (2)</vt:lpstr>
      <vt:lpstr>'Devis ok'!Zone_d_impression</vt:lpstr>
      <vt:lpstr>'Devis ok Annulé'!Zone_d_impression</vt:lpstr>
      <vt:lpstr>'Remisé (2)'!Zone_d_impression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COORDINATEUR PRINCIPAL</dc:creator>
  <cp:lastModifiedBy>Commercial ADV2</cp:lastModifiedBy>
  <cp:lastPrinted>2026-01-06T10:23:52Z</cp:lastPrinted>
  <dcterms:created xsi:type="dcterms:W3CDTF">2025-05-20T10:46:18Z</dcterms:created>
  <dcterms:modified xsi:type="dcterms:W3CDTF">2026-01-06T10:24:06Z</dcterms:modified>
</cp:coreProperties>
</file>